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<sst xmlns="http://schemas.openxmlformats.org/spreadsheetml/2006/main" count="860" uniqueCount="692">
  <si>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</si>
  <si>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</si>
  <si>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</si>
  <si>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</si>
  <si>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</si>
  <si>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</si>
  <si>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</si>
  <si>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</si>
  <si>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</si>
  <si>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</si>
  <si>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</si>
  <si>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</si>
  <si>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</si>
  <si>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</si>
  <si>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</si>
  <si>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</si>
  <si>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</si>
  <si>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</si>
  <si>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</si>
  <si>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</si>
  <si>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</si>
  <si>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</si>
  <si>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</si>
  <si>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</si>
  <si>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</si>
  <si>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</si>
  <si>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</si>
  <si>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</si>
  <si>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</si>
  <si>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</si>
  <si>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</si>
  <si>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</si>
  <si>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</si>
  <si>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</si>
  <si>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</si>
  <si>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</si>
  <si>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</si>
  <si>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</si>
  <si>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</si>
  <si>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</si>
  <si>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</si>
  <si>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</si>
  <si>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</si>
  <si>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</si>
  <si>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</si>
  <si>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</si>
  <si>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</si>
  <si>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</si>
  <si>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</si>
  <si>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</si>
  <si>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</si>
  <si>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</si>
  <si>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</si>
  <si>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</si>
  <si>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</si>
  <si>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</si>
  <si>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</si>
  <si>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</si>
  <si>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</si>
  <si>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</si>
  <si>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</si>
  <si>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</si>
  <si>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</si>
  <si>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</si>
  <si>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</si>
  <si>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</si>
  <si>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</si>
  <si>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</si>
  <si>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</si>
  <si>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</si>
  <si>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</si>
  <si>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</si>
  <si>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</si>
  <si>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</si>
  <si>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</si>
  <si>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</si>
  <si>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</si>
  <si>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</si>
  <si>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</si>
  <si>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</si>
  <si>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</si>
  <si>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</si>
  <si>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</si>
  <si>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</si>
  <si>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</si>
  <si>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</si>
  <si>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</si>
  <si>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</si>
  <si>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</si>
  <si>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</si>
  <si>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</si>
  <si>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</si>
  <si>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</si>
  <si>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</si>
  <si>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</si>
  <si>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</si>
  <si>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</si>
  <si>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</si>
  <si>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</si>
  <si>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</si>
  <si>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</si>
  <si>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</si>
  <si>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</si>
  <si>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</si>
  <si>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</si>
  <si>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</si>
  <si>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</si>
  <si>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</si>
  <si>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</si>
  <si>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</si>
  <si>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</si>
  <si>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</si>
  <si>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</si>
  <si>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</si>
  <si>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</si>
  <si>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</si>
  <si>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</si>
  <si>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</si>
  <si>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</si>
  <si>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</si>
  <si>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</si>
  <si>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</si>
  <si>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</si>
  <si>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</si>
  <si>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</si>
  <si>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</si>
  <si>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</si>
  <si>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</si>
  <si>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</si>
  <si>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</si>
  <si>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</si>
  <si>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</si>
  <si>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</si>
  <si>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</si>
  <si>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</si>
  <si>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</si>
  <si>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</si>
  <si>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</si>
  <si>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</si>
  <si>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</si>
  <si>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</si>
  <si>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</si>
  <si>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</si>
  <si>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</si>
  <si>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</si>
  <si>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</si>
  <si>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</si>
  <si>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</si>
  <si>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</si>
  <si>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</si>
  <si>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</si>
  <si>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</si>
  <si>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</si>
  <si>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</si>
  <si>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</si>
  <si>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</si>
  <si>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</si>
  <si>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</si>
  <si>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</si>
  <si>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</si>
  <si>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</si>
  <si>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</si>
  <si>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</si>
  <si>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</si>
  <si>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</si>
  <si>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</si>
  <si>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</si>
  <si>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</si>
  <si>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</si>
  <si>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</si>
  <si>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</si>
  <si>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</si>
  <si>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</si>
  <si>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</si>
  <si>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</si>
  <si>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</si>
  <si>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</si>
  <si>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</si>
  <si>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</si>
  <si>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</si>
  <si>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</si>
  <si>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</si>
  <si>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</si>
  <si>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</si>
  <si>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</si>
  <si>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</si>
  <si>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</si>
  <si>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</si>
  <si>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</si>
  <si>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</si>
  <si>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</si>
  <si>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</si>
  <si>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</si>
  <si>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</si>
  <si>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</si>
  <si>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</si>
  <si>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</si>
  <si>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</si>
  <si>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</si>
  <si>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</si>
  <si>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</si>
  <si>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</si>
  <si>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</si>
  <si>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</si>
  <si>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</si>
  <si>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</si>
  <si>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</si>
  <si>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</si>
  <si>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</si>
  <si>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</si>
  <si>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</si>
  <si>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</si>
  <si>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</si>
  <si>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</si>
  <si>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</si>
  <si>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</si>
  <si>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</si>
  <si>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</si>
  <si>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</si>
  <si>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</si>
  <si>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</si>
  <si>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</si>
  <si>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</si>
  <si>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</si>
  <si>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</si>
  <si>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</si>
  <si>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</si>
  <si>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</si>
  <si>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</si>
  <si>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</si>
  <si>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</si>
  <si>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</si>
  <si>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</si>
  <si>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</si>
  <si>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</si>
  <si>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</si>
  <si>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</si>
  <si>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</si>
  <si>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</si>
  <si>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</si>
  <si>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</si>
  <si>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</si>
  <si>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</si>
  <si>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</si>
  <si>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</si>
  <si>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</si>
  <si>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</si>
  <si>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</si>
  <si>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</si>
  <si>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</si>
  <si>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</si>
  <si>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</si>
  <si>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</si>
  <si>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</si>
  <si>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</si>
  <si>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</si>
  <si>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</si>
  <si>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</si>
  <si>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</si>
  <si>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</si>
  <si>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</si>
  <si>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</si>
  <si>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</si>
  <si>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</si>
  <si>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</si>
  <si>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</si>
  <si>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</si>
  <si>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</si>
  <si>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</si>
  <si>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</si>
  <si>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</si>
  <si>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</si>
  <si>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</si>
  <si>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</si>
  <si>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</si>
  <si>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</si>
  <si>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</si>
  <si>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</si>
  <si>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</si>
  <si>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</si>
  <si>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</si>
  <si>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</si>
  <si>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</si>
  <si>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</si>
  <si>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</si>
  <si>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</si>
  <si>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</si>
  <si>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</si>
  <si>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</si>
  <si>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</si>
  <si>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</si>
  <si>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</si>
  <si>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</si>
  <si>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</si>
  <si>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</si>
  <si>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</si>
  <si>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</si>
  <si>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</si>
  <si>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</si>
  <si>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</si>
  <si>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</si>
  <si>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</si>
  <si>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</si>
  <si>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</si>
  <si>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</si>
  <si>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</si>
  <si>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</si>
  <si>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</si>
  <si>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</si>
  <si>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</si>
  <si>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</si>
  <si>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</si>
  <si>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</si>
  <si>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</si>
  <si>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</si>
  <si>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</si>
  <si>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</si>
  <si>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</si>
  <si>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</si>
  <si>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</si>
  <si>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</si>
  <si>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</si>
  <si>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</si>
  <si>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</si>
  <si>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</si>
  <si>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</si>
  <si>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</si>
  <si>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</si>
  <si>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</si>
  <si>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</si>
  <si>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</si>
  <si>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</si>
  <si>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</si>
  <si>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</si>
  <si>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</si>
  <si>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</si>
  <si>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</si>
  <si>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</si>
  <si>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</si>
  <si>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</si>
  <si>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</si>
  <si>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</si>
  <si>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</si>
  <si>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</si>
  <si>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</si>
  <si>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</si>
  <si>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</si>
  <si>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</si>
  <si>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</si>
  <si>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</si>
  <si>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</si>
  <si>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</si>
  <si>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</si>
  <si>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</si>
  <si>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</si>
  <si>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</si>
  <si>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</si>
  <si>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</si>
  <si>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</si>
  <si>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</si>
  <si>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</si>
  <si>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</si>
  <si>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</si>
  <si>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</si>
  <si>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</si>
  <si>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</si>
  <si>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</si>
  <si>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</si>
  <si>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</si>
  <si>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</si>
  <si>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</si>
  <si>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</si>
  <si>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</si>
  <si>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</si>
  <si>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</si>
  <si>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</si>
  <si>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</si>
  <si>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</si>
  <si>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</si>
  <si>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</si>
  <si>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</si>
  <si>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</si>
  <si>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</si>
  <si>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</si>
  <si>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</si>
  <si>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</si>
  <si>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</si>
  <si>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</si>
  <si>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</si>
  <si>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</si>
  <si>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</si>
  <si>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</si>
  <si>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</si>
  <si>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</si>
  <si>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</si>
  <si>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</si>
  <si>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</si>
  <si>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</si>
  <si>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</si>
  <si>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</si>
  <si>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</si>
  <si>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</si>
  <si>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</si>
  <si>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</si>
  <si>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</si>
  <si>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</si>
  <si>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</si>
  <si>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</si>
  <si>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</si>
  <si>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</si>
  <si>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</si>
  <si>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</si>
  <si>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</si>
  <si>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</si>
  <si>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</si>
  <si>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</si>
  <si>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</si>
  <si>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</si>
  <si>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</si>
  <si>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</si>
  <si>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</si>
  <si>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</si>
  <si>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</si>
  <si>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</si>
  <si>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</si>
  <si>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</si>
  <si>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</si>
  <si>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</si>
  <si>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</si>
  <si>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</si>
  <si>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</si>
  <si>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</si>
  <si>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</si>
  <si>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</si>
  <si>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</si>
  <si>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</si>
  <si>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</si>
  <si>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</si>
  <si>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</si>
  <si>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</si>
  <si>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</si>
  <si>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</si>
  <si>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</si>
  <si>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</si>
  <si>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</si>
  <si>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</si>
  <si>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</si>
  <si>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</si>
  <si>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</si>
  <si>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</si>
  <si>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</si>
  <si>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</si>
  <si>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</si>
  <si>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</si>
  <si>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</si>
  <si>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</si>
  <si>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</si>
  <si>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</si>
  <si>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</si>
  <si>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</si>
  <si>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</si>
  <si>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</si>
  <si>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</si>
  <si>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</si>
  <si>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</si>
  <si>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</si>
  <si>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</si>
  <si>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</si>
  <si>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</si>
  <si>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</si>
  <si>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</si>
  <si>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</si>
  <si>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</si>
  <si>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</si>
  <si>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</si>
  <si>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</si>
  <si>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</si>
  <si>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</si>
  <si>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</si>
  <si>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</si>
  <si>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</si>
  <si>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</si>
  <si>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</si>
  <si>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</si>
  <si>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</si>
  <si>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</si>
  <si>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</si>
  <si>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</si>
  <si>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</si>
  <si>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</si>
  <si>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</si>
  <si>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</si>
  <si>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</si>
  <si>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</si>
  <si>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</si>
  <si>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</si>
  <si>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</si>
  <si>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</si>
  <si>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</si>
  <si>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</si>
  <si>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</si>
  <si>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</si>
  <si>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</si>
  <si>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</si>
  <si>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</si>
  <si>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</si>
  <si>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</si>
  <si>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</si>
  <si>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</si>
  <si>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</si>
  <si>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</si>
  <si>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</si>
  <si>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</si>
  <si>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</si>
  <si>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</si>
  <si>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</si>
  <si>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</si>
  <si>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</si>
  <si>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</si>
  <si>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</si>
  <si>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</si>
  <si>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</si>
  <si>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</si>
  <si>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</si>
  <si>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</si>
  <si>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</si>
  <si>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</si>
  <si>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</si>
  <si>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</si>
  <si>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</si>
  <si>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</si>
  <si>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</si>
  <si>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</si>
  <si>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</si>
  <si>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</si>
  <si>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</si>
  <si>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</si>
  <si>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</si>
  <si>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</si>
  <si>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</si>
  <si>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</si>
  <si>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</si>
  <si>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</si>
  <si>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</si>
  <si>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</si>
  <si>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</si>
  <si>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</si>
  <si>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</si>
  <si>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</si>
  <si>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</si>
  <si>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</si>
  <si>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</si>
  <si>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</si>
  <si>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</si>
  <si>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</si>
  <si>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</si>
  <si>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</si>
  <si>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</si>
  <si>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</si>
  <si>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</si>
  <si>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</si>
  <si>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</si>
  <si>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</si>
  <si>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</si>
  <si>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</si>
  <si>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</si>
  <si>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</si>
  <si>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</si>
  <si>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</si>
  <si>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</si>
  <si>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</si>
  <si>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</si>
  <si>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</si>
  <si>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</si>
  <si>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</si>
  <si>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</si>
  <si>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</si>
  <si>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</si>
  <si>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</si>
  <si>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</si>
  <si>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</si>
  <si>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</si>
  <si>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</si>
  <si>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</si>
  <si>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</si>
  <si>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</si>
  <si>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</si>
  <si>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</si>
  <si>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</si>
  <si>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</si>
  <si>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</si>
  <si>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</si>
  <si>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</si>
  <si>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</si>
  <si>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</si>
  <si>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</si>
  <si>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</si>
  <si>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</si>
  <si>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</si>
  <si>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</si>
  <si>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</si>
  <si>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</si>
  <si>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</si>
  <si>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</si>
  <si>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</si>
  <si>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</si>
  <si>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</si>
  <si>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</si>
  <si>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</si>
  <si>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</si>
  <si>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</si>
  <si>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</si>
  <si>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</si>
  <si>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</si>
  <si>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</si>
  <si>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</si>
  <si>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</si>
  <si>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</si>
  <si>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</si>
  <si>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</si>
  <si>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</si>
  <si>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</si>
  <si>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</si>
  <si>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</si>
  <si>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</si>
  <si>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</si>
  <si>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</si>
  <si>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</si>
  <si>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</si>
  <si>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</si>
  <si>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</si>
  <si>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</si>
  <si>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</si>
  <si>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</si>
  <si>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</si>
  <si>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</si>
  <si>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</si>
  <si>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</si>
  <si>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</si>
  <si>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</si>
  <si>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</si>
  <si>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</si>
  <si>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</si>
  <si>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</si>
  <si>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www.elektroprivreda.ba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</si>
  <si>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</si>
  <si>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</si>
  <si>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</si>
  <si>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</si>
  <si>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</si>
  <si>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</si>
  <si>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</si>
  <si>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</si>
  <si>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</si>
  <si>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</si>
  <si>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</si>
  <si>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</si>
  <si>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</si>
  <si>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</si>
  <si>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</si>
  <si>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Članovi Uprave i članovi Nadzornog odbora nemaju u vlasništvu dionice JP Elektroprivrede BiH d.d. - Sarajevo</t>
  </si>
  <si>
    <t>KPMG B-H d.o.o, Zmaja od Bosne 7-7A/III, Sarajevo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</si>
  <si>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</si>
  <si>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</si>
  <si>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</si>
  <si>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</si>
  <si>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</si>
  <si>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</t>
  </si>
  <si>
    <t xml:space="preserve"> 9  (devet)</t>
  </si>
  <si>
    <t>od 01.01. do 30.06. 2016.godine</t>
  </si>
  <si>
    <t>Od 01.01. do  30.06.2016.</t>
  </si>
  <si>
    <t>za period od 01.01. do 30.06. 2016. godine</t>
  </si>
  <si>
    <t>za period koji se završava na dan 30.06.2016. godine</t>
  </si>
  <si>
    <t xml:space="preserve">23. Stanje na dan 30.06. 2016. godine </t>
  </si>
  <si>
    <t>15. Ponovo iskazano stanje na dan 31. 12. 2015,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</si>
  <si>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</si>
  <si>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r>
      <t xml:space="preserve">12. Stanje na dan 31. 12. 2015. </t>
    </r>
    <r>
      <rPr>
        <i/>
        <sz val="10"/>
        <rFont val="Times New Roman"/>
        <family val="1"/>
      </rPr>
      <t>(904±905±906±907±908±909-910+911)</t>
    </r>
  </si>
  <si>
    <t>4. Ponovo iskazano stanje na dan 31. 12. 2014, odnosno 01.01.2015. godine (901±902±903)</t>
  </si>
  <si>
    <t>1. Stanje na dan 31. 12. 2014. godine</t>
  </si>
  <si>
    <t xml:space="preserve">Trideset i osma Skupština Društva, održana 29.03.2015. godine u Sarajevu
Trideset i deveta Skupština Društva, održana 20.04.2016. godine u Sarajevu Četrdeseta Skupština Društva, održana 29.06.2016. godine u Sarajevu </t>
  </si>
  <si>
    <t xml:space="preserve">Dnevni red Trideset i osme Skupštine:                                                                                                   1. Izbor radnih tijela Skupštine Društva:
a) Predsjednika,
b) zapisničara i dva ovjerivača zapisnika;
2. Donošenje Statuta JP Elektroprivreda BiH d.d. - Sarajevo;                                                                                                                                          
3. Donošenje  odluka o izmjenama i dopunama odluka o dokapitalizaciji ulaganjem u ZD - rudnike                                                                                                                                            4.  Donošenje  odluka o dokapitalizaciji ulaganjem u ZD - rudnike                                                                                                                   </t>
  </si>
  <si>
    <t>Dnevni red Trideset i devete Skupštine Društva:
1. Izbor radnih tijela Skupštine Društva:
      a) Predsjednika,
      b) zapisničara i dva ovjerivača zapisnika;
2.  Donošenje Odluke o razrješenju članovaOdbora za reviziju JPEPBiH d.d. - Sarajevo radi isteka perioda na koji su imenovani                                                                                                                                                                                                                      
3. Donošenje Odluke o izboru i imenovanju članova Odbora za reviziju JPEPBiH d.d. - Sarajevo                                                                                                                                                                                                                                                                            
4. Donošenje Odluke o razrješenju članova NO ispred državnog kapitala zbog isteka perioda na koji su imenovani;                                                                
5. Donošenje Odluke o izboru i imenovanju članova NO ispred državnog kapitala;</t>
  </si>
  <si>
    <t xml:space="preserve">Dnevni red Četrdesete Skupštine Društva:
1. Izbor radnih tijela Skupštine Društva:
      a) Predsjednika,
      b) zapisničara i dva ovjerivača zapisnika;
2.  Usvajanje Izvještaja o poslovanju JP Elektroprivreda BiH d.d. - Sarajevo za 2015. godinu koji uključuje finansijske izvještaje, izvještaje vanjskog revizora i Odbora za reviziju o reviziji finansijskih izvještaja, Izvještaj o radu NO i Izvještaj o radu Odbora za reviziju;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Donošenje Odluke o raspodjeli dobiti ostvarene u 2015. godini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 Donošenje odluka o dopunama odluka o dokapitalizaciji ulaganjem u ZD - rudnike uglja 
5. Donošenje Odluke o odobravanju Prijedloga Statuta o izmjenama i dopunama Statuta JP Elektroprivreda BiH d.d. - Sarajevo, ZD RMU ''Đurđevik'' doo Đurđevik  </t>
  </si>
  <si>
    <t xml:space="preserve">1. Odluke o dokapitalizaciji ulaganjem u ZD - rudnike uglja u sastavu Koncerna   2. Odluka o izboru i imenovanju članova Odbora za reviziju JP Elektroprivreda BiH d.d. - Sarajevo                                                                                                                     3. Odluka o izboru i imenovanju članova Nadzornog odbora  JP Elektroprivreda BiH d.d. - Sarajevo                                                                                                              </t>
  </si>
  <si>
    <r>
      <rPr>
        <b/>
        <sz val="10"/>
        <rFont val="Times New Roman"/>
        <family val="1"/>
      </rPr>
      <t xml:space="preserve">Do 19.04.2016. godine: </t>
    </r>
    <r>
      <rPr>
        <sz val="10"/>
        <rFont val="Times New Roman"/>
        <family val="1"/>
      </rPr>
      <t xml:space="preserve">                                                                                                     Sadija Sinanović, predsjednik; Suljo Kasapović, član, dr. Mirsad Kikanović, član </t>
    </r>
    <r>
      <rPr>
        <b/>
        <sz val="10"/>
        <rFont val="Times New Roman"/>
        <family val="1"/>
      </rPr>
      <t xml:space="preserve">Od 20.04.2016. godine:                                                                                                   </t>
    </r>
    <r>
      <rPr>
        <sz val="10"/>
        <rFont val="Times New Roman"/>
        <family val="1"/>
      </rPr>
      <t>Mr.sc. Almira Zulić Burek, predsjednica, mr. sc. Muzafer Brigić, član, Senad Herenda, član</t>
    </r>
  </si>
  <si>
    <t>U     Sarajevu , 28.07.2016.  godine</t>
  </si>
  <si>
    <t>Dana 28.07.2016. godine</t>
  </si>
  <si>
    <r>
      <t xml:space="preserve"> - Bajazit Jašarević, v.d. Generalnog direktora                                                                      - dr.sc. Nevad Ikanović, v.d. Izvršnog direktora za proizvodnju                                                 - Admir Andelija, v.d. Izvršnog direktora za distribuciju                                                - mr.sc. Samir Selimović, v.d. Izvršnog direktora za snabdijevanje i trgovinu                     - Muhamed Ražanica, v.d. Izvršnog direktora za ekonomske poslove                         - Mensura Zuka, v.d. Izvršnog direktora za pravne i kadrovske poslove                             - Besim Imamović, v.d. Izvršnog direktora za kapitalne investicije            </t>
    </r>
    <r>
      <rPr>
        <b/>
        <sz val="10"/>
        <rFont val="Times New Roman"/>
        <family val="1"/>
      </rPr>
      <t xml:space="preserve">                      Od 21.01.2016. godine:                     </t>
    </r>
    <r>
      <rPr>
        <sz val="10"/>
        <rFont val="Times New Roman"/>
        <family val="1"/>
      </rPr>
      <t xml:space="preserve">                                                                                     - mr.sc. Džemo Borovina, v.d. Izvršnog direktora za snabdijevanje i trgovinu                   - dr.sc. Senad Salkić, v.d. Izvršnog direktora za kapitalne investicije                                          </t>
    </r>
    <r>
      <rPr>
        <b/>
        <sz val="10"/>
        <rFont val="Times New Roman"/>
        <family val="1"/>
      </rPr>
      <t>Od 01.03.2016. godine:</t>
    </r>
    <r>
      <rPr>
        <sz val="10"/>
        <rFont val="Times New Roman"/>
        <family val="1"/>
      </rPr>
      <t xml:space="preserve">                                                                                                     - Bajazit Jašarević,  Generalni direktor                                                                                                          - dr.sc. Nevad Ikanović,  Izvršni direktor za proizvodnju                                                 - Esed Džananović,  Izvršni direktor za distribuciju                                                                     - mr.sc. Džemo Borovina, Izvršni direktor za snabdijevanje i trgovinu  (v.d. do 01.06.2016.)                                                                                                                                                  - Muhamed Ražanica,  Izvršni direktor za ekonomske poslove                                    - Mensura Zuka, Izvršni direktor za pravne i kadrovske poslove                                - dr.sc. Senad Salkić,  Izvršni direktor za kapitalne investicije                        </t>
    </r>
  </si>
  <si>
    <t>4.613</t>
  </si>
  <si>
    <t>2.544</t>
  </si>
  <si>
    <r>
      <rPr>
        <b/>
        <sz val="10"/>
        <rFont val="Times New Roman"/>
        <family val="1"/>
      </rPr>
      <t>Od 29.12.2015.  godine: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- Adnan Terzić, v.d. predsjednik Nadzornog odbora,
- dr.sci Izet Žigić, v.d. član Nadzornog odbora,
- dr.sci Milenko Obad, v.d. član  Nadzornog odbora, 
- mr. sci. Jakub Dinarević, v.d. član Nadzornog odbora, 
- Kerim Balta, v.d. član  Nadzornog odbora, 
- Sead Rešidbegović, v.d. član  Nadzornog odbora. 
- Tarik Karić, v.d. član  Nadzornog odbora                                                                                    </t>
    </r>
    <r>
      <rPr>
        <b/>
        <sz val="10"/>
        <rFont val="Times New Roman"/>
        <family val="1"/>
      </rPr>
      <t xml:space="preserve">Od 20.04.2016. godine: </t>
    </r>
    <r>
      <rPr>
        <sz val="10"/>
        <rFont val="Times New Roman"/>
        <family val="1"/>
      </rPr>
      <t xml:space="preserve">                                                                                                     - Adnan Terzić, predsjednik Nadzornog odbora,
- dr.sci Izet Žigić, član Nadzornog odbora,
- dr.sci Milenko Obad, član  Nadzornog odbora, 
- mr. sci. Jakub Dinarević, član Nadzornog odbora, 
- prof.dr.sc. Izudin Džafić, član  Nadzornog odbora, 
- Sead Rešidbegović, član  Nadzornog odbora. 
- Hasen Mašović, član  Nadzornog odbora                                </t>
    </r>
  </si>
  <si>
    <t>od 01.01. do 30.06. 2016 godine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</si>
</sst>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#,##0.0"/>
  </numFmts>
  <fonts count="48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0" fillId="0" borderId="20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0" xfId="57" applyFont="1">
      <alignment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/>
    </xf>
    <xf numFmtId="49" fontId="12" fillId="0" borderId="22" xfId="57" applyNumberFormat="1" applyFont="1" applyFill="1" applyBorder="1" applyAlignment="1" applyProtection="1">
      <alignment horizontal="left" vertical="top" wrapText="1"/>
      <protection locked="0"/>
    </xf>
    <xf numFmtId="49" fontId="12" fillId="36" borderId="23" xfId="57" applyNumberFormat="1" applyFont="1" applyFill="1" applyBorder="1" applyAlignment="1">
      <alignment horizontal="left" vertical="top" wrapText="1"/>
      <protection/>
    </xf>
    <xf numFmtId="49" fontId="12" fillId="0" borderId="22" xfId="0" applyNumberFormat="1" applyFont="1" applyFill="1" applyBorder="1" applyAlignment="1">
      <alignment horizontal="left" vertical="top" wrapText="1"/>
    </xf>
    <xf numFmtId="49" fontId="9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Fill="1" applyAlignment="1">
      <alignment horizontal="right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35" borderId="24" xfId="57" applyNumberFormat="1" applyFont="1" applyFill="1" applyBorder="1" applyAlignment="1">
      <alignment horizontal="center"/>
      <protection/>
    </xf>
    <xf numFmtId="49" fontId="10" fillId="0" borderId="25" xfId="57" applyNumberFormat="1" applyFont="1" applyBorder="1">
      <alignment/>
      <protection/>
    </xf>
    <xf numFmtId="49" fontId="9" fillId="0" borderId="22" xfId="57" applyNumberFormat="1" applyFont="1" applyBorder="1" applyAlignment="1">
      <alignment horizontal="left" vertical="center"/>
      <protection/>
    </xf>
    <xf numFmtId="49" fontId="10" fillId="0" borderId="22" xfId="57" applyNumberFormat="1" applyFont="1" applyBorder="1">
      <alignment/>
      <protection/>
    </xf>
    <xf numFmtId="49" fontId="10" fillId="0" borderId="22" xfId="57" applyNumberFormat="1" applyFont="1" applyBorder="1" applyAlignment="1">
      <alignment horizontal="left" vertical="center"/>
      <protection/>
    </xf>
    <xf numFmtId="49" fontId="12" fillId="0" borderId="22" xfId="57" applyNumberFormat="1" applyFont="1" applyBorder="1" applyAlignment="1">
      <alignment horizontal="center" vertical="center"/>
      <protection/>
    </xf>
    <xf numFmtId="49" fontId="12" fillId="0" borderId="23" xfId="57" applyNumberFormat="1" applyFont="1" applyBorder="1" applyAlignment="1">
      <alignment horizontal="center" vertical="center"/>
      <protection/>
    </xf>
    <xf numFmtId="49" fontId="13" fillId="0" borderId="22" xfId="52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Border="1" applyAlignment="1">
      <alignment horizontal="center" vertical="center" wrapText="1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vertical="top" wrapText="1"/>
    </xf>
    <xf numFmtId="49" fontId="12" fillId="0" borderId="22" xfId="57" applyNumberFormat="1" applyFont="1" applyFill="1" applyBorder="1" applyAlignment="1">
      <alignment horizontal="left" vertical="top" wrapText="1"/>
      <protection/>
    </xf>
    <xf numFmtId="49" fontId="12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Fill="1" applyBorder="1" applyAlignment="1">
      <alignment horizontal="center" vertical="center" wrapText="1"/>
      <protection/>
    </xf>
    <xf numFmtId="49" fontId="9" fillId="0" borderId="22" xfId="0" applyNumberFormat="1" applyFont="1" applyBorder="1" applyAlignment="1">
      <alignment horizontal="justify" vertical="top" wrapText="1"/>
    </xf>
    <xf numFmtId="49" fontId="12" fillId="36" borderId="23" xfId="57" applyNumberFormat="1" applyFont="1" applyFill="1" applyBorder="1" applyAlignment="1">
      <alignment horizontal="center" vertical="center"/>
      <protection/>
    </xf>
    <xf numFmtId="49" fontId="12" fillId="31" borderId="26" xfId="57" applyNumberFormat="1" applyFont="1" applyFill="1" applyBorder="1" applyAlignment="1">
      <alignment horizontal="center" vertical="center"/>
      <protection/>
    </xf>
    <xf numFmtId="49" fontId="10" fillId="0" borderId="23" xfId="57" applyNumberFormat="1" applyFont="1" applyBorder="1">
      <alignment/>
      <protection/>
    </xf>
    <xf numFmtId="49" fontId="12" fillId="0" borderId="27" xfId="57" applyNumberFormat="1" applyFont="1" applyFill="1" applyBorder="1" applyAlignment="1">
      <alignment horizontal="left" vertical="top" wrapText="1"/>
      <protection/>
    </xf>
    <xf numFmtId="49" fontId="12" fillId="0" borderId="28" xfId="61" applyNumberFormat="1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left" vertical="center" wrapText="1"/>
    </xf>
    <xf numFmtId="49" fontId="12" fillId="0" borderId="28" xfId="57" applyNumberFormat="1" applyFont="1" applyFill="1" applyBorder="1" applyAlignment="1">
      <alignment horizontal="left" vertical="top" wrapText="1" shrinkToFit="1"/>
      <protection/>
    </xf>
    <xf numFmtId="49" fontId="10" fillId="0" borderId="16" xfId="0" applyNumberFormat="1" applyFont="1" applyBorder="1" applyAlignment="1">
      <alignment horizontal="justify" vertical="top" wrapText="1"/>
    </xf>
    <xf numFmtId="49" fontId="9" fillId="0" borderId="25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8" xfId="61" applyNumberFormat="1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0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0" fontId="9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0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3" fontId="9" fillId="0" borderId="32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 horizontal="right"/>
    </xf>
    <xf numFmtId="0" fontId="10" fillId="0" borderId="33" xfId="0" applyNumberFormat="1" applyFont="1" applyBorder="1" applyAlignment="1">
      <alignment horizontal="right"/>
    </xf>
    <xf numFmtId="0" fontId="10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4" xfId="0" applyNumberFormat="1" applyFont="1" applyBorder="1" applyAlignment="1">
      <alignment horizontal="left" wrapText="1"/>
    </xf>
    <xf numFmtId="3" fontId="9" fillId="0" borderId="32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34" borderId="36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0" fontId="10" fillId="35" borderId="24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0" xfId="57" applyFont="1" applyBorder="1" applyAlignment="1">
      <alignment horizontal="center" wrapText="1"/>
      <protection/>
    </xf>
    <xf numFmtId="0" fontId="10" fillId="0" borderId="2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80" zoomScalePageLayoutView="0" workbookViewId="0" topLeftCell="A1">
      <selection activeCell="E16" sqref="E16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90" t="s">
        <v>150</v>
      </c>
      <c r="B1" s="9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2" t="s">
        <v>691</v>
      </c>
      <c r="B2" s="93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4" t="s">
        <v>146</v>
      </c>
      <c r="B3" s="94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19" t="s">
        <v>130</v>
      </c>
      <c r="B4" s="95"/>
    </row>
    <row r="5" spans="1:2" ht="13.5">
      <c r="A5" s="96" t="s">
        <v>124</v>
      </c>
      <c r="B5" s="97"/>
    </row>
    <row r="6" spans="1:2" ht="12.75">
      <c r="A6" s="98" t="s">
        <v>129</v>
      </c>
      <c r="B6" s="99" t="s">
        <v>646</v>
      </c>
    </row>
    <row r="7" spans="1:2" ht="12.75">
      <c r="A7" s="98" t="s">
        <v>118</v>
      </c>
      <c r="B7" s="99" t="s">
        <v>647</v>
      </c>
    </row>
    <row r="8" spans="1:2" ht="12.75">
      <c r="A8" s="120" t="s">
        <v>121</v>
      </c>
      <c r="B8" s="99" t="s">
        <v>643</v>
      </c>
    </row>
    <row r="9" spans="1:2" ht="12.75">
      <c r="A9" s="98" t="s">
        <v>119</v>
      </c>
      <c r="B9" s="100" t="s">
        <v>650</v>
      </c>
    </row>
    <row r="10" spans="1:2" ht="12.75">
      <c r="A10" s="98" t="s">
        <v>120</v>
      </c>
      <c r="B10" s="101" t="s">
        <v>644</v>
      </c>
    </row>
    <row r="11" spans="1:2" ht="24.75" customHeight="1">
      <c r="A11" s="121" t="s">
        <v>125</v>
      </c>
      <c r="B11" s="103" t="s">
        <v>651</v>
      </c>
    </row>
    <row r="12" spans="1:2" ht="15" customHeight="1">
      <c r="A12" s="121" t="s">
        <v>131</v>
      </c>
      <c r="B12" s="104" t="s">
        <v>688</v>
      </c>
    </row>
    <row r="13" spans="1:2" ht="17.25" customHeight="1">
      <c r="A13" s="121" t="s">
        <v>137</v>
      </c>
      <c r="B13" s="99" t="s">
        <v>668</v>
      </c>
    </row>
    <row r="14" spans="1:2" ht="12.75">
      <c r="A14" s="121" t="s">
        <v>126</v>
      </c>
      <c r="B14" s="105" t="s">
        <v>661</v>
      </c>
    </row>
    <row r="15" spans="1:2" ht="25.5">
      <c r="A15" s="121" t="s">
        <v>145</v>
      </c>
      <c r="B15" s="99" t="s">
        <v>645</v>
      </c>
    </row>
    <row r="16" spans="1:2" ht="51">
      <c r="A16" s="121" t="s">
        <v>128</v>
      </c>
      <c r="B16" s="107" t="s">
        <v>684</v>
      </c>
    </row>
    <row r="17" spans="1:2" ht="13.5">
      <c r="A17" s="106" t="s">
        <v>127</v>
      </c>
      <c r="B17" s="97"/>
    </row>
    <row r="18" spans="1:2" ht="191.25">
      <c r="A18" s="121" t="s">
        <v>658</v>
      </c>
      <c r="B18" s="107" t="s">
        <v>690</v>
      </c>
    </row>
    <row r="19" spans="1:2" ht="280.5">
      <c r="A19" s="121" t="s">
        <v>659</v>
      </c>
      <c r="B19" s="87" t="s">
        <v>687</v>
      </c>
    </row>
    <row r="20" spans="1:2" s="78" customFormat="1" ht="38.25">
      <c r="A20" s="108" t="s">
        <v>132</v>
      </c>
      <c r="B20" s="109" t="s">
        <v>660</v>
      </c>
    </row>
    <row r="21" spans="1:2" ht="17.25" customHeight="1">
      <c r="A21" s="110" t="s">
        <v>148</v>
      </c>
      <c r="B21" s="97"/>
    </row>
    <row r="22" spans="1:2" ht="12.75">
      <c r="A22" s="122" t="s">
        <v>133</v>
      </c>
      <c r="B22" s="111" t="s">
        <v>689</v>
      </c>
    </row>
    <row r="23" spans="1:2" ht="25.5">
      <c r="A23" s="121" t="s">
        <v>134</v>
      </c>
      <c r="B23" s="104" t="s">
        <v>662</v>
      </c>
    </row>
    <row r="24" spans="1:2" ht="38.25">
      <c r="A24" s="121" t="s">
        <v>135</v>
      </c>
      <c r="B24" s="112" t="s">
        <v>666</v>
      </c>
    </row>
    <row r="25" spans="1:2" ht="27">
      <c r="A25" s="106" t="s">
        <v>161</v>
      </c>
      <c r="B25" s="113"/>
    </row>
    <row r="26" spans="1:2" ht="140.25">
      <c r="A26" s="122" t="s">
        <v>136</v>
      </c>
      <c r="B26" s="88" t="s">
        <v>667</v>
      </c>
    </row>
    <row r="27" spans="1:2" ht="27">
      <c r="A27" s="106" t="s">
        <v>138</v>
      </c>
      <c r="B27" s="97"/>
    </row>
    <row r="28" spans="1:2" ht="38.25">
      <c r="A28" s="122" t="s">
        <v>140</v>
      </c>
      <c r="B28" s="114" t="s">
        <v>679</v>
      </c>
    </row>
    <row r="29" spans="1:2" ht="102">
      <c r="A29" s="123" t="s">
        <v>141</v>
      </c>
      <c r="B29" s="115" t="s">
        <v>680</v>
      </c>
    </row>
    <row r="30" spans="1:2" ht="153">
      <c r="A30" s="116" t="s">
        <v>141</v>
      </c>
      <c r="B30" s="117" t="s">
        <v>681</v>
      </c>
    </row>
    <row r="31" spans="1:2" ht="1.5" customHeight="1">
      <c r="A31" s="116" t="s">
        <v>141</v>
      </c>
      <c r="B31" s="117"/>
    </row>
    <row r="32" spans="1:2" ht="178.5">
      <c r="A32" s="116" t="s">
        <v>141</v>
      </c>
      <c r="B32" s="117" t="s">
        <v>682</v>
      </c>
    </row>
    <row r="33" spans="1:2" ht="63.75">
      <c r="A33" s="121" t="s">
        <v>142</v>
      </c>
      <c r="B33" s="89" t="s">
        <v>683</v>
      </c>
    </row>
    <row r="34" spans="1:2" ht="13.5">
      <c r="A34" s="110" t="s">
        <v>139</v>
      </c>
      <c r="B34" s="102"/>
    </row>
    <row r="35" spans="1:2" ht="38.25">
      <c r="A35" s="121" t="s">
        <v>143</v>
      </c>
      <c r="B35" s="102"/>
    </row>
    <row r="36" spans="1:2" ht="38.25">
      <c r="A36" s="121" t="s">
        <v>144</v>
      </c>
      <c r="B36" s="102"/>
    </row>
    <row r="37" spans="1:2" ht="38.25">
      <c r="A37" s="121" t="s">
        <v>162</v>
      </c>
      <c r="B37" s="102"/>
    </row>
    <row r="38" spans="1:2" ht="38.25">
      <c r="A38" s="124" t="s">
        <v>163</v>
      </c>
      <c r="B38" s="118"/>
    </row>
    <row r="39" spans="1:2" ht="12.75">
      <c r="A39" s="59"/>
      <c r="B39" s="81"/>
    </row>
    <row r="40" spans="1:2" ht="13.5">
      <c r="A40" s="13" t="s">
        <v>685</v>
      </c>
      <c r="B40" s="10"/>
    </row>
    <row r="41" spans="1:2" ht="13.5">
      <c r="A41" s="14"/>
      <c r="B41" s="15"/>
    </row>
    <row r="42" ht="13.5">
      <c r="B42" s="10" t="s">
        <v>160</v>
      </c>
    </row>
    <row r="43" ht="12.75">
      <c r="B43" s="15"/>
    </row>
  </sheetData>
  <sheetProtection/>
  <hyperlinks>
    <hyperlink ref="B10" r:id="rId1" display="www.elektroprivreda.ba"/>
  </hyperlinks>
  <printOptions/>
  <pageMargins left="0.3937007874015748" right="0.35433070866141736" top="0.3937007874015748" bottom="0.35433070866141736" header="0.4330708661417323" footer="0.5118110236220472"/>
  <pageSetup horizontalDpi="300" verticalDpi="300" orientation="portrait" paperSize="9" scale="7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88" sqref="A188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51" t="s">
        <v>646</v>
      </c>
      <c r="C3" s="152"/>
      <c r="D3" s="152"/>
      <c r="E3" s="152"/>
      <c r="F3" s="152"/>
      <c r="G3" s="152"/>
      <c r="H3" s="152"/>
      <c r="I3" s="152"/>
    </row>
    <row r="4" spans="1:9" ht="12.75">
      <c r="A4" s="18" t="s">
        <v>174</v>
      </c>
      <c r="B4" s="151" t="s">
        <v>648</v>
      </c>
      <c r="C4" s="152"/>
      <c r="D4" s="152"/>
      <c r="E4" s="152"/>
      <c r="F4" s="152"/>
      <c r="G4" s="152"/>
      <c r="H4" s="152"/>
      <c r="I4" s="152"/>
    </row>
    <row r="5" spans="1:9" ht="12.75">
      <c r="A5" s="18" t="s">
        <v>175</v>
      </c>
      <c r="B5" s="151" t="s">
        <v>656</v>
      </c>
      <c r="C5" s="152"/>
      <c r="D5" s="152"/>
      <c r="E5" s="152"/>
      <c r="F5" s="152"/>
      <c r="G5" s="152"/>
      <c r="H5" s="152"/>
      <c r="I5" s="152"/>
    </row>
    <row r="6" spans="1:9" ht="12.75">
      <c r="A6" s="18" t="s">
        <v>176</v>
      </c>
      <c r="B6" s="153">
        <v>4200225150005</v>
      </c>
      <c r="C6" s="154"/>
      <c r="D6" s="154"/>
      <c r="E6" s="154"/>
      <c r="F6" s="154"/>
      <c r="G6" s="154"/>
      <c r="H6" s="154"/>
      <c r="I6" s="155"/>
    </row>
    <row r="7" spans="1:9" ht="12.75">
      <c r="A7" s="18" t="s">
        <v>177</v>
      </c>
      <c r="B7" s="151" t="s">
        <v>655</v>
      </c>
      <c r="C7" s="152"/>
      <c r="D7" s="152"/>
      <c r="E7" s="152"/>
      <c r="F7" s="152"/>
      <c r="G7" s="152"/>
      <c r="H7" s="152"/>
      <c r="I7" s="152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56" t="s">
        <v>664</v>
      </c>
      <c r="B11" s="157"/>
      <c r="C11" s="157"/>
      <c r="D11" s="157"/>
      <c r="E11" s="157"/>
      <c r="F11" s="157"/>
      <c r="G11" s="157"/>
      <c r="H11" s="157"/>
      <c r="I11" s="157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8.75" customHeight="1">
      <c r="C13" s="128" t="s">
        <v>669</v>
      </c>
      <c r="D13" s="128"/>
      <c r="E13" s="128"/>
      <c r="F13" s="128"/>
      <c r="G13" s="128"/>
      <c r="H13" s="63"/>
    </row>
    <row r="14" ht="12.75">
      <c r="I14" s="60" t="s">
        <v>330</v>
      </c>
    </row>
    <row r="15" spans="1:9" ht="12.75">
      <c r="A15" s="172" t="s">
        <v>116</v>
      </c>
      <c r="B15" s="129" t="s">
        <v>178</v>
      </c>
      <c r="C15" s="130"/>
      <c r="D15" s="21" t="s">
        <v>179</v>
      </c>
      <c r="E15" s="135" t="s">
        <v>164</v>
      </c>
      <c r="F15" s="136"/>
      <c r="G15" s="137"/>
      <c r="H15" s="138" t="s">
        <v>180</v>
      </c>
      <c r="I15" s="139"/>
    </row>
    <row r="16" spans="1:9" ht="12.75">
      <c r="A16" s="173"/>
      <c r="B16" s="131"/>
      <c r="C16" s="132"/>
      <c r="D16" s="22"/>
      <c r="E16" s="142" t="s">
        <v>181</v>
      </c>
      <c r="F16" s="143"/>
      <c r="G16" s="144"/>
      <c r="H16" s="140"/>
      <c r="I16" s="141"/>
    </row>
    <row r="17" spans="1:9" ht="12.75">
      <c r="A17" s="174"/>
      <c r="B17" s="131"/>
      <c r="C17" s="132"/>
      <c r="D17" s="22"/>
      <c r="E17" s="145"/>
      <c r="F17" s="146"/>
      <c r="G17" s="147"/>
      <c r="H17" s="64" t="s">
        <v>182</v>
      </c>
      <c r="I17" s="65" t="s">
        <v>183</v>
      </c>
    </row>
    <row r="18" spans="1:9" ht="12.75">
      <c r="A18" s="175"/>
      <c r="B18" s="133"/>
      <c r="C18" s="134"/>
      <c r="D18" s="24"/>
      <c r="E18" s="148"/>
      <c r="F18" s="149"/>
      <c r="G18" s="150"/>
      <c r="H18" s="66" t="s">
        <v>184</v>
      </c>
      <c r="I18" s="67" t="s">
        <v>184</v>
      </c>
    </row>
    <row r="19" spans="1:9" ht="12.75">
      <c r="A19" s="25">
        <v>1</v>
      </c>
      <c r="B19" s="125">
        <v>2</v>
      </c>
      <c r="C19" s="125"/>
      <c r="D19" s="25">
        <v>3</v>
      </c>
      <c r="E19" s="125">
        <v>4</v>
      </c>
      <c r="F19" s="125"/>
      <c r="G19" s="125"/>
      <c r="H19" s="67">
        <v>5</v>
      </c>
      <c r="I19" s="67">
        <v>6</v>
      </c>
    </row>
    <row r="20" spans="1:9" ht="13.5">
      <c r="A20" s="26"/>
      <c r="B20" s="126" t="s">
        <v>185</v>
      </c>
      <c r="C20" s="126"/>
      <c r="D20" s="26"/>
      <c r="E20" s="127"/>
      <c r="F20" s="127"/>
      <c r="G20" s="127"/>
      <c r="H20" s="68"/>
      <c r="I20" s="68"/>
    </row>
    <row r="21" spans="1:9" ht="12.75">
      <c r="A21" s="26"/>
      <c r="B21" s="158" t="s">
        <v>186</v>
      </c>
      <c r="C21" s="158"/>
      <c r="D21" s="26"/>
      <c r="E21" s="26"/>
      <c r="F21" s="26"/>
      <c r="G21" s="26"/>
      <c r="H21" s="69"/>
      <c r="I21" s="69"/>
    </row>
    <row r="22" spans="1:9" ht="13.5">
      <c r="A22" s="26"/>
      <c r="B22" s="126" t="s">
        <v>35</v>
      </c>
      <c r="C22" s="126"/>
      <c r="D22" s="26"/>
      <c r="E22" s="26">
        <v>2</v>
      </c>
      <c r="F22" s="26">
        <v>0</v>
      </c>
      <c r="G22" s="26">
        <v>1</v>
      </c>
      <c r="H22" s="71">
        <f>H23+H27+H31+H32</f>
        <v>467322587</v>
      </c>
      <c r="I22" s="71">
        <f>I23+I27+I31+I32</f>
        <v>456946270</v>
      </c>
    </row>
    <row r="23" spans="1:9" ht="19.5" customHeight="1">
      <c r="A23" s="26">
        <v>60</v>
      </c>
      <c r="B23" s="158" t="s">
        <v>187</v>
      </c>
      <c r="C23" s="158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58" t="s">
        <v>188</v>
      </c>
      <c r="C24" s="158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58" t="s">
        <v>189</v>
      </c>
      <c r="C25" s="158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58" t="s">
        <v>190</v>
      </c>
      <c r="C26" s="158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58" t="s">
        <v>191</v>
      </c>
      <c r="C27" s="158"/>
      <c r="D27" s="26"/>
      <c r="E27" s="26">
        <v>2</v>
      </c>
      <c r="F27" s="26">
        <v>0</v>
      </c>
      <c r="G27" s="26">
        <v>6</v>
      </c>
      <c r="H27" s="69">
        <f>SUM(H28:H30)</f>
        <v>461668183</v>
      </c>
      <c r="I27" s="69">
        <f>SUM(I28:I30)</f>
        <v>452499354</v>
      </c>
    </row>
    <row r="28" spans="1:9" ht="28.5" customHeight="1">
      <c r="A28" s="26">
        <v>610</v>
      </c>
      <c r="B28" s="158" t="s">
        <v>192</v>
      </c>
      <c r="C28" s="158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58" t="s">
        <v>193</v>
      </c>
      <c r="C29" s="158"/>
      <c r="D29" s="26"/>
      <c r="E29" s="26">
        <v>2</v>
      </c>
      <c r="F29" s="26">
        <v>0</v>
      </c>
      <c r="G29" s="26">
        <v>8</v>
      </c>
      <c r="H29" s="69">
        <v>456238543</v>
      </c>
      <c r="I29" s="69">
        <v>443956020</v>
      </c>
    </row>
    <row r="30" spans="1:9" ht="27" customHeight="1">
      <c r="A30" s="26">
        <v>612</v>
      </c>
      <c r="B30" s="158" t="s">
        <v>194</v>
      </c>
      <c r="C30" s="158"/>
      <c r="D30" s="26"/>
      <c r="E30" s="26">
        <v>2</v>
      </c>
      <c r="F30" s="26">
        <v>0</v>
      </c>
      <c r="G30" s="26">
        <v>9</v>
      </c>
      <c r="H30" s="69">
        <v>5429640</v>
      </c>
      <c r="I30" s="69">
        <v>8543334</v>
      </c>
    </row>
    <row r="31" spans="1:9" ht="28.5" customHeight="1">
      <c r="A31" s="26">
        <v>62</v>
      </c>
      <c r="B31" s="158" t="s">
        <v>195</v>
      </c>
      <c r="C31" s="158"/>
      <c r="D31" s="26"/>
      <c r="E31" s="26">
        <v>2</v>
      </c>
      <c r="F31" s="26">
        <v>1</v>
      </c>
      <c r="G31" s="26">
        <v>0</v>
      </c>
      <c r="H31" s="69">
        <v>813528</v>
      </c>
      <c r="I31" s="69"/>
    </row>
    <row r="32" spans="1:9" ht="18.75" customHeight="1">
      <c r="A32" s="26">
        <v>65</v>
      </c>
      <c r="B32" s="158" t="s">
        <v>196</v>
      </c>
      <c r="C32" s="158"/>
      <c r="D32" s="26"/>
      <c r="E32" s="26">
        <v>2</v>
      </c>
      <c r="F32" s="26">
        <v>1</v>
      </c>
      <c r="G32" s="26">
        <v>1</v>
      </c>
      <c r="H32" s="69">
        <v>4840876</v>
      </c>
      <c r="I32" s="69">
        <v>4446916</v>
      </c>
    </row>
    <row r="33" spans="1:9" ht="40.5" customHeight="1">
      <c r="A33" s="26"/>
      <c r="B33" s="126" t="s">
        <v>36</v>
      </c>
      <c r="C33" s="126"/>
      <c r="D33" s="26"/>
      <c r="E33" s="26">
        <v>2</v>
      </c>
      <c r="F33" s="26">
        <v>1</v>
      </c>
      <c r="G33" s="26">
        <v>2</v>
      </c>
      <c r="H33" s="71">
        <f>H34+H35+H36+H40+H41+H42+H43+H44+H45</f>
        <v>462334426</v>
      </c>
      <c r="I33" s="71">
        <f>I34+I35+I36+I40+I41+I42+I43+I44+I45</f>
        <v>442896136</v>
      </c>
    </row>
    <row r="34" spans="1:9" ht="12.75">
      <c r="A34" s="26">
        <v>50</v>
      </c>
      <c r="B34" s="158" t="s">
        <v>197</v>
      </c>
      <c r="C34" s="158"/>
      <c r="D34" s="26"/>
      <c r="E34" s="26">
        <v>2</v>
      </c>
      <c r="F34" s="26">
        <v>1</v>
      </c>
      <c r="G34" s="26">
        <v>3</v>
      </c>
      <c r="H34" s="69">
        <v>38851508</v>
      </c>
      <c r="I34" s="69">
        <v>25227787</v>
      </c>
    </row>
    <row r="35" spans="1:9" ht="12.75">
      <c r="A35" s="26">
        <v>51</v>
      </c>
      <c r="B35" s="158" t="s">
        <v>198</v>
      </c>
      <c r="C35" s="158"/>
      <c r="D35" s="26"/>
      <c r="E35" s="26">
        <v>2</v>
      </c>
      <c r="F35" s="26">
        <v>1</v>
      </c>
      <c r="G35" s="26">
        <v>4</v>
      </c>
      <c r="H35" s="69">
        <v>185640227</v>
      </c>
      <c r="I35" s="69">
        <v>173715323</v>
      </c>
    </row>
    <row r="36" spans="1:9" ht="27" customHeight="1">
      <c r="A36" s="26">
        <v>52</v>
      </c>
      <c r="B36" s="158" t="s">
        <v>199</v>
      </c>
      <c r="C36" s="158"/>
      <c r="D36" s="26"/>
      <c r="E36" s="26">
        <v>2</v>
      </c>
      <c r="F36" s="26">
        <v>1</v>
      </c>
      <c r="G36" s="26">
        <v>5</v>
      </c>
      <c r="H36" s="69">
        <f>SUM(H37:H39)</f>
        <v>87209660</v>
      </c>
      <c r="I36" s="69">
        <f>SUM(I37:I39)</f>
        <v>91290430</v>
      </c>
    </row>
    <row r="37" spans="1:9" ht="26.25" customHeight="1">
      <c r="A37" s="26" t="s">
        <v>200</v>
      </c>
      <c r="B37" s="158" t="s">
        <v>201</v>
      </c>
      <c r="C37" s="158"/>
      <c r="D37" s="26"/>
      <c r="E37" s="26">
        <v>2</v>
      </c>
      <c r="F37" s="26">
        <v>1</v>
      </c>
      <c r="G37" s="26">
        <v>6</v>
      </c>
      <c r="H37" s="69">
        <v>74127825</v>
      </c>
      <c r="I37" s="69">
        <v>77344931</v>
      </c>
    </row>
    <row r="38" spans="1:9" ht="26.25" customHeight="1">
      <c r="A38" s="26" t="s">
        <v>202</v>
      </c>
      <c r="B38" s="158" t="s">
        <v>203</v>
      </c>
      <c r="C38" s="158"/>
      <c r="D38" s="26"/>
      <c r="E38" s="26">
        <v>2</v>
      </c>
      <c r="F38" s="26">
        <v>1</v>
      </c>
      <c r="G38" s="26">
        <v>7</v>
      </c>
      <c r="H38" s="69">
        <v>12502892</v>
      </c>
      <c r="I38" s="69">
        <v>13138539</v>
      </c>
    </row>
    <row r="39" spans="1:9" ht="27.75" customHeight="1">
      <c r="A39" s="26" t="s">
        <v>204</v>
      </c>
      <c r="B39" s="158" t="s">
        <v>205</v>
      </c>
      <c r="C39" s="158"/>
      <c r="D39" s="26"/>
      <c r="E39" s="26">
        <v>2</v>
      </c>
      <c r="F39" s="26">
        <v>1</v>
      </c>
      <c r="G39" s="26">
        <v>8</v>
      </c>
      <c r="H39" s="69">
        <v>578943</v>
      </c>
      <c r="I39" s="69">
        <v>806960</v>
      </c>
    </row>
    <row r="40" spans="1:9" ht="19.5" customHeight="1">
      <c r="A40" s="26">
        <v>53</v>
      </c>
      <c r="B40" s="158" t="s">
        <v>206</v>
      </c>
      <c r="C40" s="158"/>
      <c r="D40" s="26"/>
      <c r="E40" s="26">
        <v>2</v>
      </c>
      <c r="F40" s="26">
        <v>1</v>
      </c>
      <c r="G40" s="26">
        <v>9</v>
      </c>
      <c r="H40" s="69">
        <v>31544343</v>
      </c>
      <c r="I40" s="69">
        <v>31362452</v>
      </c>
    </row>
    <row r="41" spans="1:9" ht="12.75">
      <c r="A41" s="26" t="s">
        <v>207</v>
      </c>
      <c r="B41" s="158" t="s">
        <v>208</v>
      </c>
      <c r="C41" s="158"/>
      <c r="D41" s="26"/>
      <c r="E41" s="26">
        <v>2</v>
      </c>
      <c r="F41" s="26">
        <v>2</v>
      </c>
      <c r="G41" s="26">
        <v>0</v>
      </c>
      <c r="H41" s="69">
        <v>86092495</v>
      </c>
      <c r="I41" s="69">
        <v>84514982</v>
      </c>
    </row>
    <row r="42" spans="1:9" ht="12.75">
      <c r="A42" s="26" t="s">
        <v>209</v>
      </c>
      <c r="B42" s="158" t="s">
        <v>210</v>
      </c>
      <c r="C42" s="158"/>
      <c r="D42" s="26"/>
      <c r="E42" s="26">
        <v>2</v>
      </c>
      <c r="F42" s="26">
        <v>2</v>
      </c>
      <c r="G42" s="26">
        <v>1</v>
      </c>
      <c r="H42" s="69">
        <v>3488383</v>
      </c>
      <c r="I42" s="69">
        <v>2760798</v>
      </c>
    </row>
    <row r="43" spans="1:9" ht="14.25" customHeight="1">
      <c r="A43" s="26">
        <v>55</v>
      </c>
      <c r="B43" s="158" t="s">
        <v>211</v>
      </c>
      <c r="C43" s="158"/>
      <c r="D43" s="26"/>
      <c r="E43" s="26">
        <v>2</v>
      </c>
      <c r="F43" s="26">
        <v>2</v>
      </c>
      <c r="G43" s="26">
        <v>2</v>
      </c>
      <c r="H43" s="69">
        <v>29507810</v>
      </c>
      <c r="I43" s="69">
        <v>34024364</v>
      </c>
    </row>
    <row r="44" spans="1:9" ht="25.5">
      <c r="A44" s="26" t="s">
        <v>212</v>
      </c>
      <c r="B44" s="158" t="s">
        <v>213</v>
      </c>
      <c r="C44" s="158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58" t="s">
        <v>215</v>
      </c>
      <c r="C45" s="158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26" t="s">
        <v>37</v>
      </c>
      <c r="C46" s="126"/>
      <c r="D46" s="26"/>
      <c r="E46" s="26">
        <v>2</v>
      </c>
      <c r="F46" s="26">
        <v>2</v>
      </c>
      <c r="G46" s="26">
        <v>5</v>
      </c>
      <c r="H46" s="71">
        <f>H22-H33</f>
        <v>4988161</v>
      </c>
      <c r="I46" s="71">
        <f>I22-I33</f>
        <v>14050134</v>
      </c>
    </row>
    <row r="47" spans="1:9" ht="15.75" customHeight="1">
      <c r="A47" s="26"/>
      <c r="B47" s="126" t="s">
        <v>38</v>
      </c>
      <c r="C47" s="126"/>
      <c r="D47" s="26"/>
      <c r="E47" s="26">
        <v>2</v>
      </c>
      <c r="F47" s="26">
        <v>2</v>
      </c>
      <c r="G47" s="26">
        <v>6</v>
      </c>
      <c r="H47" s="71"/>
      <c r="I47" s="71"/>
    </row>
    <row r="48" spans="1:9" ht="12.75">
      <c r="A48" s="26"/>
      <c r="B48" s="158" t="s">
        <v>216</v>
      </c>
      <c r="C48" s="158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26" t="s">
        <v>39</v>
      </c>
      <c r="C49" s="126"/>
      <c r="D49" s="26"/>
      <c r="E49" s="26">
        <v>2</v>
      </c>
      <c r="F49" s="26">
        <v>2</v>
      </c>
      <c r="G49" s="5">
        <v>7</v>
      </c>
      <c r="H49" s="71">
        <f>SUM(H50:H55)</f>
        <v>4336435</v>
      </c>
      <c r="I49" s="71">
        <f>SUM(I50:I55)</f>
        <v>3823513</v>
      </c>
    </row>
    <row r="50" spans="1:9" ht="26.25" customHeight="1">
      <c r="A50" s="26">
        <v>660</v>
      </c>
      <c r="B50" s="158" t="s">
        <v>217</v>
      </c>
      <c r="C50" s="158"/>
      <c r="D50" s="26"/>
      <c r="E50" s="26">
        <v>2</v>
      </c>
      <c r="F50" s="26">
        <v>2</v>
      </c>
      <c r="G50" s="5">
        <v>8</v>
      </c>
      <c r="H50" s="69"/>
      <c r="I50" s="69"/>
    </row>
    <row r="51" spans="1:9" ht="15.75" customHeight="1">
      <c r="A51" s="26">
        <v>661</v>
      </c>
      <c r="B51" s="158" t="s">
        <v>218</v>
      </c>
      <c r="C51" s="158"/>
      <c r="D51" s="26"/>
      <c r="E51" s="26">
        <v>2</v>
      </c>
      <c r="F51" s="26">
        <v>2</v>
      </c>
      <c r="G51" s="26">
        <v>9</v>
      </c>
      <c r="H51" s="69">
        <v>3542443</v>
      </c>
      <c r="I51" s="69">
        <v>3617168</v>
      </c>
    </row>
    <row r="52" spans="1:9" ht="12.75">
      <c r="A52" s="26">
        <v>662</v>
      </c>
      <c r="B52" s="158" t="s">
        <v>219</v>
      </c>
      <c r="C52" s="158"/>
      <c r="D52" s="26"/>
      <c r="E52" s="26">
        <v>2</v>
      </c>
      <c r="F52" s="26">
        <v>3</v>
      </c>
      <c r="G52" s="26">
        <v>0</v>
      </c>
      <c r="H52" s="69">
        <v>715478</v>
      </c>
      <c r="I52" s="69">
        <v>121221</v>
      </c>
    </row>
    <row r="53" spans="1:9" ht="12.75">
      <c r="A53" s="26">
        <v>663</v>
      </c>
      <c r="B53" s="158" t="s">
        <v>220</v>
      </c>
      <c r="C53" s="158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58" t="s">
        <v>221</v>
      </c>
      <c r="C54" s="158"/>
      <c r="D54" s="26"/>
      <c r="E54" s="26">
        <v>2</v>
      </c>
      <c r="F54" s="26">
        <v>3</v>
      </c>
      <c r="G54" s="26">
        <v>2</v>
      </c>
      <c r="H54" s="69"/>
      <c r="I54" s="69"/>
    </row>
    <row r="55" spans="1:9" ht="12.75">
      <c r="A55" s="26">
        <v>669</v>
      </c>
      <c r="B55" s="158" t="s">
        <v>222</v>
      </c>
      <c r="C55" s="158"/>
      <c r="D55" s="26"/>
      <c r="E55" s="26">
        <v>2</v>
      </c>
      <c r="F55" s="26">
        <v>3</v>
      </c>
      <c r="G55" s="26">
        <v>3</v>
      </c>
      <c r="H55" s="69">
        <v>78514</v>
      </c>
      <c r="I55" s="69">
        <v>85124</v>
      </c>
    </row>
    <row r="56" spans="1:9" ht="13.5">
      <c r="A56" s="26">
        <v>56</v>
      </c>
      <c r="B56" s="126" t="s">
        <v>40</v>
      </c>
      <c r="C56" s="126"/>
      <c r="D56" s="26"/>
      <c r="E56" s="26">
        <v>2</v>
      </c>
      <c r="F56" s="26">
        <v>3</v>
      </c>
      <c r="G56" s="26">
        <v>4</v>
      </c>
      <c r="H56" s="71">
        <f>SUM(H57:H61)</f>
        <v>4818308</v>
      </c>
      <c r="I56" s="71">
        <f>SUM(I57:I61)</f>
        <v>7903923</v>
      </c>
    </row>
    <row r="57" spans="1:9" ht="25.5" customHeight="1">
      <c r="A57" s="26">
        <v>560</v>
      </c>
      <c r="B57" s="158" t="s">
        <v>223</v>
      </c>
      <c r="C57" s="158"/>
      <c r="D57" s="26"/>
      <c r="E57" s="26">
        <v>2</v>
      </c>
      <c r="F57" s="26">
        <v>3</v>
      </c>
      <c r="G57" s="26">
        <v>5</v>
      </c>
      <c r="H57" s="69"/>
      <c r="I57" s="69"/>
    </row>
    <row r="58" spans="1:9" ht="12.75">
      <c r="A58" s="26">
        <v>561</v>
      </c>
      <c r="B58" s="158" t="s">
        <v>224</v>
      </c>
      <c r="C58" s="158"/>
      <c r="D58" s="26"/>
      <c r="E58" s="26">
        <v>2</v>
      </c>
      <c r="F58" s="26">
        <v>3</v>
      </c>
      <c r="G58" s="26">
        <v>6</v>
      </c>
      <c r="H58" s="69">
        <v>2547173</v>
      </c>
      <c r="I58" s="69">
        <v>2894398</v>
      </c>
    </row>
    <row r="59" spans="1:9" ht="14.25" customHeight="1">
      <c r="A59" s="26">
        <v>562</v>
      </c>
      <c r="B59" s="158" t="s">
        <v>225</v>
      </c>
      <c r="C59" s="158"/>
      <c r="D59" s="26"/>
      <c r="E59" s="26">
        <v>2</v>
      </c>
      <c r="F59" s="26">
        <v>3</v>
      </c>
      <c r="G59" s="26">
        <v>7</v>
      </c>
      <c r="H59" s="69">
        <v>2267632</v>
      </c>
      <c r="I59" s="69">
        <v>3584489</v>
      </c>
    </row>
    <row r="60" spans="1:9" ht="12.75">
      <c r="A60" s="26">
        <v>563</v>
      </c>
      <c r="B60" s="158" t="s">
        <v>226</v>
      </c>
      <c r="C60" s="158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58" t="s">
        <v>227</v>
      </c>
      <c r="C61" s="158"/>
      <c r="D61" s="26"/>
      <c r="E61" s="26">
        <v>2</v>
      </c>
      <c r="F61" s="26">
        <v>3</v>
      </c>
      <c r="G61" s="26">
        <v>9</v>
      </c>
      <c r="H61" s="69">
        <v>3503</v>
      </c>
      <c r="I61" s="69">
        <v>1425036</v>
      </c>
    </row>
    <row r="62" spans="1:9" ht="29.25" customHeight="1">
      <c r="A62" s="26"/>
      <c r="B62" s="126" t="s">
        <v>41</v>
      </c>
      <c r="C62" s="126"/>
      <c r="D62" s="26"/>
      <c r="E62" s="26">
        <v>2</v>
      </c>
      <c r="F62" s="26">
        <v>4</v>
      </c>
      <c r="G62" s="26">
        <v>0</v>
      </c>
      <c r="H62" s="71"/>
      <c r="I62" s="71"/>
    </row>
    <row r="63" spans="1:9" ht="30" customHeight="1">
      <c r="A63" s="26"/>
      <c r="B63" s="126" t="s">
        <v>42</v>
      </c>
      <c r="C63" s="126"/>
      <c r="D63" s="26"/>
      <c r="E63" s="26">
        <v>2</v>
      </c>
      <c r="F63" s="26">
        <v>4</v>
      </c>
      <c r="G63" s="26">
        <v>1</v>
      </c>
      <c r="H63" s="71">
        <f>H56-H49</f>
        <v>481873</v>
      </c>
      <c r="I63" s="71">
        <f>I56-I49</f>
        <v>4080410</v>
      </c>
    </row>
    <row r="64" spans="1:9" ht="26.25" customHeight="1">
      <c r="A64" s="26"/>
      <c r="B64" s="126" t="s">
        <v>43</v>
      </c>
      <c r="C64" s="126"/>
      <c r="D64" s="26"/>
      <c r="E64" s="26">
        <v>2</v>
      </c>
      <c r="F64" s="26">
        <v>4</v>
      </c>
      <c r="G64" s="26">
        <v>2</v>
      </c>
      <c r="H64" s="71">
        <f>H46-H47+H62-H63</f>
        <v>4506288</v>
      </c>
      <c r="I64" s="71">
        <f>I46-I47+I62-I63</f>
        <v>9969724</v>
      </c>
    </row>
    <row r="65" spans="1:9" ht="30" customHeight="1">
      <c r="A65" s="26"/>
      <c r="B65" s="126" t="s">
        <v>44</v>
      </c>
      <c r="C65" s="126"/>
      <c r="D65" s="26"/>
      <c r="E65" s="26">
        <v>2</v>
      </c>
      <c r="F65" s="26">
        <v>4</v>
      </c>
      <c r="G65" s="26">
        <v>3</v>
      </c>
      <c r="H65" s="71"/>
      <c r="I65" s="71"/>
    </row>
    <row r="66" spans="1:9" ht="15.75" customHeight="1">
      <c r="A66" s="26"/>
      <c r="B66" s="158" t="s">
        <v>228</v>
      </c>
      <c r="C66" s="158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26" t="s">
        <v>45</v>
      </c>
      <c r="C67" s="126"/>
      <c r="D67" s="127"/>
      <c r="E67" s="127">
        <v>2</v>
      </c>
      <c r="F67" s="127">
        <v>4</v>
      </c>
      <c r="G67" s="160">
        <v>4</v>
      </c>
      <c r="H67" s="159">
        <f>SUM(H69:H77)</f>
        <v>5467798</v>
      </c>
      <c r="I67" s="159">
        <f>SUM(I69:I77)</f>
        <v>4410317</v>
      </c>
    </row>
    <row r="68" spans="1:9" ht="18" customHeight="1">
      <c r="A68" s="26" t="s">
        <v>229</v>
      </c>
      <c r="B68" s="126"/>
      <c r="C68" s="126"/>
      <c r="D68" s="127"/>
      <c r="E68" s="127"/>
      <c r="F68" s="127"/>
      <c r="G68" s="160"/>
      <c r="H68" s="159"/>
      <c r="I68" s="159"/>
    </row>
    <row r="69" spans="1:9" ht="16.5" customHeight="1">
      <c r="A69" s="26">
        <v>670</v>
      </c>
      <c r="B69" s="158" t="s">
        <v>230</v>
      </c>
      <c r="C69" s="158"/>
      <c r="D69" s="26"/>
      <c r="E69" s="26">
        <v>2</v>
      </c>
      <c r="F69" s="26">
        <v>4</v>
      </c>
      <c r="G69" s="26">
        <v>5</v>
      </c>
      <c r="H69" s="69">
        <v>20228</v>
      </c>
      <c r="I69" s="69">
        <v>23798</v>
      </c>
    </row>
    <row r="70" spans="1:9" ht="27" customHeight="1">
      <c r="A70" s="26">
        <v>671</v>
      </c>
      <c r="B70" s="158" t="s">
        <v>231</v>
      </c>
      <c r="C70" s="158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58" t="s">
        <v>232</v>
      </c>
      <c r="C71" s="158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58" t="s">
        <v>233</v>
      </c>
      <c r="C72" s="158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58" t="s">
        <v>234</v>
      </c>
      <c r="C73" s="158"/>
      <c r="D73" s="26"/>
      <c r="E73" s="26">
        <v>2</v>
      </c>
      <c r="F73" s="26">
        <v>4</v>
      </c>
      <c r="G73" s="26">
        <v>9</v>
      </c>
      <c r="H73" s="69">
        <v>387841</v>
      </c>
      <c r="I73" s="69">
        <v>465734</v>
      </c>
    </row>
    <row r="74" spans="1:9" ht="15.75" customHeight="1">
      <c r="A74" s="26">
        <v>676</v>
      </c>
      <c r="B74" s="158" t="s">
        <v>235</v>
      </c>
      <c r="C74" s="158"/>
      <c r="D74" s="26"/>
      <c r="E74" s="26">
        <v>2</v>
      </c>
      <c r="F74" s="26">
        <v>5</v>
      </c>
      <c r="G74" s="26">
        <v>0</v>
      </c>
      <c r="H74" s="69">
        <v>1795645</v>
      </c>
      <c r="I74" s="69">
        <v>1513933</v>
      </c>
    </row>
    <row r="75" spans="1:9" ht="12.75">
      <c r="A75" s="26">
        <v>677</v>
      </c>
      <c r="B75" s="158" t="s">
        <v>236</v>
      </c>
      <c r="C75" s="158"/>
      <c r="D75" s="26"/>
      <c r="E75" s="26">
        <v>2</v>
      </c>
      <c r="F75" s="26">
        <v>5</v>
      </c>
      <c r="G75" s="26">
        <v>1</v>
      </c>
      <c r="H75" s="69">
        <v>1437750</v>
      </c>
      <c r="I75" s="69">
        <v>645167</v>
      </c>
    </row>
    <row r="76" spans="1:9" ht="25.5" customHeight="1">
      <c r="A76" s="26">
        <v>678</v>
      </c>
      <c r="B76" s="158" t="s">
        <v>237</v>
      </c>
      <c r="C76" s="158"/>
      <c r="D76" s="26"/>
      <c r="E76" s="26">
        <v>2</v>
      </c>
      <c r="F76" s="26">
        <v>5</v>
      </c>
      <c r="G76" s="26">
        <v>2</v>
      </c>
      <c r="H76" s="69">
        <v>683773</v>
      </c>
      <c r="I76" s="69">
        <v>365827</v>
      </c>
    </row>
    <row r="77" spans="1:9" ht="27.75" customHeight="1">
      <c r="A77" s="26">
        <v>679</v>
      </c>
      <c r="B77" s="158" t="s">
        <v>238</v>
      </c>
      <c r="C77" s="158"/>
      <c r="D77" s="26"/>
      <c r="E77" s="26">
        <v>2</v>
      </c>
      <c r="F77" s="26">
        <v>5</v>
      </c>
      <c r="G77" s="26">
        <v>3</v>
      </c>
      <c r="H77" s="69">
        <v>1142561</v>
      </c>
      <c r="I77" s="69">
        <v>1395858</v>
      </c>
    </row>
    <row r="78" spans="1:9" ht="12.75" customHeight="1">
      <c r="A78" s="26">
        <v>57</v>
      </c>
      <c r="B78" s="126" t="s">
        <v>46</v>
      </c>
      <c r="C78" s="126"/>
      <c r="D78" s="127"/>
      <c r="E78" s="127">
        <v>2</v>
      </c>
      <c r="F78" s="127">
        <v>5</v>
      </c>
      <c r="G78" s="127">
        <v>4</v>
      </c>
      <c r="H78" s="159">
        <f>SUM(H80:H88)</f>
        <v>2797793</v>
      </c>
      <c r="I78" s="159">
        <f>SUM(I80:I88)</f>
        <v>2299440</v>
      </c>
    </row>
    <row r="79" spans="1:9" ht="29.25" customHeight="1">
      <c r="A79" s="26" t="s">
        <v>239</v>
      </c>
      <c r="B79" s="126"/>
      <c r="C79" s="126"/>
      <c r="D79" s="127"/>
      <c r="E79" s="127"/>
      <c r="F79" s="127"/>
      <c r="G79" s="127"/>
      <c r="H79" s="159"/>
      <c r="I79" s="159"/>
    </row>
    <row r="80" spans="1:9" ht="27" customHeight="1">
      <c r="A80" s="26">
        <v>570</v>
      </c>
      <c r="B80" s="158" t="s">
        <v>240</v>
      </c>
      <c r="C80" s="158"/>
      <c r="D80" s="26"/>
      <c r="E80" s="26">
        <v>2</v>
      </c>
      <c r="F80" s="26">
        <v>5</v>
      </c>
      <c r="G80" s="26">
        <v>5</v>
      </c>
      <c r="H80" s="69"/>
      <c r="I80" s="69">
        <v>870</v>
      </c>
    </row>
    <row r="81" spans="1:9" ht="27" customHeight="1">
      <c r="A81" s="26">
        <v>571</v>
      </c>
      <c r="B81" s="158" t="s">
        <v>241</v>
      </c>
      <c r="C81" s="158"/>
      <c r="D81" s="26"/>
      <c r="E81" s="26">
        <v>2</v>
      </c>
      <c r="F81" s="26">
        <v>5</v>
      </c>
      <c r="G81" s="26">
        <v>6</v>
      </c>
      <c r="H81" s="69"/>
      <c r="I81" s="69"/>
    </row>
    <row r="82" spans="1:9" ht="27" customHeight="1">
      <c r="A82" s="26">
        <v>572</v>
      </c>
      <c r="B82" s="158" t="s">
        <v>242</v>
      </c>
      <c r="C82" s="158"/>
      <c r="D82" s="26"/>
      <c r="E82" s="26">
        <v>2</v>
      </c>
      <c r="F82" s="26">
        <v>5</v>
      </c>
      <c r="G82" s="26">
        <v>7</v>
      </c>
      <c r="H82" s="69"/>
      <c r="I82" s="69"/>
    </row>
    <row r="83" spans="1:9" ht="27.75" customHeight="1">
      <c r="A83" s="26">
        <v>574</v>
      </c>
      <c r="B83" s="158" t="s">
        <v>243</v>
      </c>
      <c r="C83" s="158"/>
      <c r="D83" s="26"/>
      <c r="E83" s="26">
        <v>2</v>
      </c>
      <c r="F83" s="26">
        <v>5</v>
      </c>
      <c r="G83" s="26">
        <v>8</v>
      </c>
      <c r="H83" s="69"/>
      <c r="I83" s="69"/>
    </row>
    <row r="84" spans="1:9" ht="15" customHeight="1">
      <c r="A84" s="26">
        <v>575</v>
      </c>
      <c r="B84" s="158" t="s">
        <v>244</v>
      </c>
      <c r="C84" s="158"/>
      <c r="D84" s="26"/>
      <c r="E84" s="26">
        <v>2</v>
      </c>
      <c r="F84" s="26">
        <v>5</v>
      </c>
      <c r="G84" s="26">
        <v>9</v>
      </c>
      <c r="H84" s="69">
        <v>128560</v>
      </c>
      <c r="I84" s="69">
        <v>78865</v>
      </c>
    </row>
    <row r="85" spans="1:9" ht="12.75">
      <c r="A85" s="26">
        <v>576</v>
      </c>
      <c r="B85" s="158" t="s">
        <v>245</v>
      </c>
      <c r="C85" s="158"/>
      <c r="D85" s="26"/>
      <c r="E85" s="26">
        <v>2</v>
      </c>
      <c r="F85" s="26">
        <v>6</v>
      </c>
      <c r="G85" s="26">
        <v>0</v>
      </c>
      <c r="H85" s="69">
        <v>33114</v>
      </c>
      <c r="I85" s="69">
        <v>23063</v>
      </c>
    </row>
    <row r="86" spans="1:9" ht="12.75">
      <c r="A86" s="26">
        <v>577</v>
      </c>
      <c r="B86" s="158" t="s">
        <v>246</v>
      </c>
      <c r="C86" s="158"/>
      <c r="D86" s="26"/>
      <c r="E86" s="26">
        <v>2</v>
      </c>
      <c r="F86" s="26">
        <v>6</v>
      </c>
      <c r="G86" s="26">
        <v>1</v>
      </c>
      <c r="H86" s="69"/>
      <c r="I86" s="69"/>
    </row>
    <row r="87" spans="1:9" ht="27.75" customHeight="1">
      <c r="A87" s="26">
        <v>578</v>
      </c>
      <c r="B87" s="158" t="s">
        <v>247</v>
      </c>
      <c r="C87" s="158"/>
      <c r="D87" s="26"/>
      <c r="E87" s="26">
        <v>2</v>
      </c>
      <c r="F87" s="26">
        <v>6</v>
      </c>
      <c r="G87" s="26">
        <v>2</v>
      </c>
      <c r="H87" s="69">
        <v>1743529</v>
      </c>
      <c r="I87" s="69">
        <v>1344707</v>
      </c>
    </row>
    <row r="88" spans="1:9" ht="25.5" customHeight="1">
      <c r="A88" s="26">
        <v>579</v>
      </c>
      <c r="B88" s="158" t="s">
        <v>248</v>
      </c>
      <c r="C88" s="158"/>
      <c r="D88" s="26"/>
      <c r="E88" s="26">
        <v>2</v>
      </c>
      <c r="F88" s="26">
        <v>6</v>
      </c>
      <c r="G88" s="26">
        <v>3</v>
      </c>
      <c r="H88" s="69">
        <v>892590</v>
      </c>
      <c r="I88" s="69">
        <v>851935</v>
      </c>
    </row>
    <row r="89" spans="1:9" ht="29.25" customHeight="1">
      <c r="A89" s="26"/>
      <c r="B89" s="126" t="s">
        <v>47</v>
      </c>
      <c r="C89" s="126"/>
      <c r="D89" s="26"/>
      <c r="E89" s="26">
        <v>2</v>
      </c>
      <c r="F89" s="26">
        <v>6</v>
      </c>
      <c r="G89" s="26">
        <v>4</v>
      </c>
      <c r="H89" s="71">
        <f>H67-H78</f>
        <v>2670005</v>
      </c>
      <c r="I89" s="71">
        <f>I67-I78</f>
        <v>2110877</v>
      </c>
    </row>
    <row r="90" spans="1:9" ht="25.5" customHeight="1">
      <c r="A90" s="26"/>
      <c r="B90" s="126" t="s">
        <v>48</v>
      </c>
      <c r="C90" s="126"/>
      <c r="D90" s="26"/>
      <c r="E90" s="26">
        <v>2</v>
      </c>
      <c r="F90" s="26">
        <v>6</v>
      </c>
      <c r="G90" s="26">
        <v>5</v>
      </c>
      <c r="H90" s="71"/>
      <c r="I90" s="71"/>
    </row>
    <row r="91" spans="1:9" ht="66.75" customHeight="1">
      <c r="A91" s="26"/>
      <c r="B91" s="158" t="s">
        <v>249</v>
      </c>
      <c r="C91" s="158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26" t="s">
        <v>49</v>
      </c>
      <c r="C92" s="126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58" t="s">
        <v>251</v>
      </c>
      <c r="C93" s="158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58" t="s">
        <v>252</v>
      </c>
      <c r="C94" s="158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58" t="s">
        <v>253</v>
      </c>
      <c r="C95" s="158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58" t="s">
        <v>254</v>
      </c>
      <c r="C96" s="158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58" t="s">
        <v>255</v>
      </c>
      <c r="C97" s="158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58" t="s">
        <v>256</v>
      </c>
      <c r="C98" s="158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58" t="s">
        <v>257</v>
      </c>
      <c r="C99" s="158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58" t="s">
        <v>258</v>
      </c>
      <c r="C100" s="158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58" t="s">
        <v>259</v>
      </c>
      <c r="C101" s="158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26" t="s">
        <v>50</v>
      </c>
      <c r="C102" s="126"/>
      <c r="D102" s="26"/>
      <c r="E102" s="26">
        <v>2</v>
      </c>
      <c r="F102" s="26">
        <v>7</v>
      </c>
      <c r="G102" s="26">
        <v>6</v>
      </c>
      <c r="H102" s="71">
        <f>SUM(H103:H110)</f>
        <v>4014543</v>
      </c>
      <c r="I102" s="71">
        <f>SUM(I103:I110)</f>
        <v>8112501</v>
      </c>
    </row>
    <row r="103" spans="1:9" ht="25.5" customHeight="1">
      <c r="A103" s="26">
        <v>580</v>
      </c>
      <c r="B103" s="158" t="s">
        <v>261</v>
      </c>
      <c r="C103" s="158"/>
      <c r="D103" s="26"/>
      <c r="E103" s="26">
        <v>2</v>
      </c>
      <c r="F103" s="26">
        <v>7</v>
      </c>
      <c r="G103" s="26">
        <v>7</v>
      </c>
      <c r="H103" s="69"/>
      <c r="I103" s="69"/>
    </row>
    <row r="104" spans="1:9" ht="25.5" customHeight="1">
      <c r="A104" s="26">
        <v>581</v>
      </c>
      <c r="B104" s="158" t="s">
        <v>262</v>
      </c>
      <c r="C104" s="158"/>
      <c r="D104" s="26"/>
      <c r="E104" s="26">
        <v>2</v>
      </c>
      <c r="F104" s="26">
        <v>7</v>
      </c>
      <c r="G104" s="26">
        <v>8</v>
      </c>
      <c r="H104" s="69">
        <v>2181800</v>
      </c>
      <c r="I104" s="69">
        <v>6409386</v>
      </c>
    </row>
    <row r="105" spans="1:9" ht="29.25" customHeight="1">
      <c r="A105" s="26">
        <v>582</v>
      </c>
      <c r="B105" s="158" t="s">
        <v>263</v>
      </c>
      <c r="C105" s="158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58" t="s">
        <v>264</v>
      </c>
      <c r="C106" s="158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58" t="s">
        <v>265</v>
      </c>
      <c r="C107" s="158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58" t="s">
        <v>266</v>
      </c>
      <c r="C108" s="158"/>
      <c r="D108" s="26"/>
      <c r="E108" s="26">
        <v>2</v>
      </c>
      <c r="F108" s="26">
        <v>8</v>
      </c>
      <c r="G108" s="26">
        <v>2</v>
      </c>
      <c r="H108" s="69">
        <v>1832743</v>
      </c>
      <c r="I108" s="69">
        <v>1703115</v>
      </c>
    </row>
    <row r="109" spans="1:9" ht="27.75" customHeight="1">
      <c r="A109" s="26">
        <v>586</v>
      </c>
      <c r="B109" s="158" t="s">
        <v>267</v>
      </c>
      <c r="C109" s="158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58" t="s">
        <v>268</v>
      </c>
      <c r="C110" s="158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26" t="s">
        <v>51</v>
      </c>
      <c r="C111" s="126"/>
      <c r="D111" s="26"/>
      <c r="E111" s="26">
        <v>2</v>
      </c>
      <c r="F111" s="26">
        <v>8</v>
      </c>
      <c r="G111" s="26">
        <v>5</v>
      </c>
      <c r="H111" s="69"/>
      <c r="I111" s="69"/>
    </row>
    <row r="112" spans="1:9" ht="27" customHeight="1">
      <c r="A112" s="26">
        <v>640</v>
      </c>
      <c r="B112" s="158" t="s">
        <v>270</v>
      </c>
      <c r="C112" s="158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58" t="s">
        <v>271</v>
      </c>
      <c r="C113" s="158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58" t="s">
        <v>272</v>
      </c>
      <c r="C114" s="158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26" t="s">
        <v>52</v>
      </c>
      <c r="C115" s="126"/>
      <c r="D115" s="26"/>
      <c r="E115" s="26">
        <v>2</v>
      </c>
      <c r="F115" s="26">
        <v>8</v>
      </c>
      <c r="G115" s="26">
        <v>9</v>
      </c>
      <c r="H115" s="69">
        <f>SUM(H116:H118)</f>
        <v>0</v>
      </c>
      <c r="I115" s="69">
        <f>SUM(I116:I118)</f>
        <v>0</v>
      </c>
    </row>
    <row r="116" spans="1:9" ht="27.75" customHeight="1">
      <c r="A116" s="26">
        <v>643</v>
      </c>
      <c r="B116" s="158" t="s">
        <v>273</v>
      </c>
      <c r="C116" s="158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58" t="s">
        <v>274</v>
      </c>
      <c r="C117" s="158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58" t="s">
        <v>275</v>
      </c>
      <c r="C118" s="158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26" t="s">
        <v>53</v>
      </c>
      <c r="C119" s="126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26" t="s">
        <v>54</v>
      </c>
      <c r="C120" s="126"/>
      <c r="D120" s="26"/>
      <c r="E120" s="26">
        <v>2</v>
      </c>
      <c r="F120" s="26">
        <v>9</v>
      </c>
      <c r="G120" s="26">
        <v>4</v>
      </c>
      <c r="H120" s="71">
        <f>-(H92-H102+H111-H115)</f>
        <v>4014543</v>
      </c>
      <c r="I120" s="71">
        <f>-(I92-I102+I111-I115)</f>
        <v>8112501</v>
      </c>
    </row>
    <row r="121" spans="1:9" ht="41.25" customHeight="1">
      <c r="A121" s="26" t="s">
        <v>276</v>
      </c>
      <c r="B121" s="158" t="s">
        <v>277</v>
      </c>
      <c r="C121" s="158"/>
      <c r="D121" s="26"/>
      <c r="E121" s="26">
        <v>2</v>
      </c>
      <c r="F121" s="26">
        <v>9</v>
      </c>
      <c r="G121" s="26">
        <v>5</v>
      </c>
      <c r="H121" s="69">
        <v>1448731</v>
      </c>
      <c r="I121" s="69">
        <v>653526</v>
      </c>
    </row>
    <row r="122" spans="1:9" ht="39.75" customHeight="1">
      <c r="A122" s="26" t="s">
        <v>278</v>
      </c>
      <c r="B122" s="158" t="s">
        <v>279</v>
      </c>
      <c r="C122" s="158"/>
      <c r="D122" s="26"/>
      <c r="E122" s="26">
        <v>2</v>
      </c>
      <c r="F122" s="26">
        <v>9</v>
      </c>
      <c r="G122" s="26">
        <v>6</v>
      </c>
      <c r="H122" s="69">
        <v>895875</v>
      </c>
      <c r="I122" s="69">
        <v>1515907</v>
      </c>
    </row>
    <row r="123" spans="1:9" ht="54.75" customHeight="1">
      <c r="A123" s="26"/>
      <c r="B123" s="161" t="s">
        <v>280</v>
      </c>
      <c r="C123" s="161"/>
      <c r="D123" s="26"/>
      <c r="E123" s="26"/>
      <c r="F123" s="26"/>
      <c r="G123" s="5"/>
      <c r="H123" s="69"/>
      <c r="I123" s="69"/>
    </row>
    <row r="124" spans="1:9" ht="27.75" customHeight="1">
      <c r="A124" s="162"/>
      <c r="B124" s="163" t="s">
        <v>281</v>
      </c>
      <c r="C124" s="164"/>
      <c r="D124" s="165"/>
      <c r="E124" s="127">
        <v>2</v>
      </c>
      <c r="F124" s="127">
        <v>9</v>
      </c>
      <c r="G124" s="160">
        <v>7</v>
      </c>
      <c r="H124" s="159">
        <f>(H64-H65+H89-H90+H119-H120+H121-H122)</f>
        <v>3714606</v>
      </c>
      <c r="I124" s="159">
        <f>(I64-I65+I89-I90+I119-I120+I121-I122)</f>
        <v>3105719</v>
      </c>
    </row>
    <row r="125" spans="1:9" ht="15.75" customHeight="1">
      <c r="A125" s="162"/>
      <c r="B125" s="166" t="s">
        <v>282</v>
      </c>
      <c r="C125" s="167"/>
      <c r="D125" s="165"/>
      <c r="E125" s="127"/>
      <c r="F125" s="127"/>
      <c r="G125" s="160"/>
      <c r="H125" s="159"/>
      <c r="I125" s="159"/>
    </row>
    <row r="126" spans="1:9" ht="27.75" customHeight="1">
      <c r="A126" s="162"/>
      <c r="B126" s="163" t="s">
        <v>283</v>
      </c>
      <c r="C126" s="164"/>
      <c r="D126" s="165"/>
      <c r="E126" s="127">
        <v>2</v>
      </c>
      <c r="F126" s="127">
        <v>9</v>
      </c>
      <c r="G126" s="127">
        <v>8</v>
      </c>
      <c r="H126" s="159"/>
      <c r="I126" s="159"/>
    </row>
    <row r="127" spans="1:9" ht="15.75" customHeight="1">
      <c r="A127" s="162"/>
      <c r="B127" s="168" t="s">
        <v>284</v>
      </c>
      <c r="C127" s="169"/>
      <c r="D127" s="165"/>
      <c r="E127" s="127"/>
      <c r="F127" s="127"/>
      <c r="G127" s="127"/>
      <c r="H127" s="159"/>
      <c r="I127" s="159"/>
    </row>
    <row r="128" spans="1:9" ht="28.5" customHeight="1">
      <c r="A128" s="26"/>
      <c r="B128" s="170" t="s">
        <v>285</v>
      </c>
      <c r="C128" s="170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58" t="s">
        <v>287</v>
      </c>
      <c r="C129" s="158"/>
      <c r="D129" s="26"/>
      <c r="E129" s="26">
        <v>2</v>
      </c>
      <c r="F129" s="26">
        <v>9</v>
      </c>
      <c r="G129" s="26">
        <v>9</v>
      </c>
      <c r="H129" s="69"/>
      <c r="I129" s="69"/>
    </row>
    <row r="130" spans="1:9" ht="18.75" customHeight="1">
      <c r="A130" s="26" t="s">
        <v>288</v>
      </c>
      <c r="B130" s="158" t="s">
        <v>289</v>
      </c>
      <c r="C130" s="158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58" t="s">
        <v>290</v>
      </c>
      <c r="C131" s="158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58" t="s">
        <v>291</v>
      </c>
      <c r="C132" s="158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26" t="s">
        <v>55</v>
      </c>
      <c r="C133" s="126"/>
      <c r="D133" s="26"/>
      <c r="E133" s="26">
        <v>3</v>
      </c>
      <c r="F133" s="26">
        <v>0</v>
      </c>
      <c r="G133" s="26">
        <v>2</v>
      </c>
      <c r="H133" s="71">
        <f>$H$124-$H$126-$H$129-$H$130+$H$131</f>
        <v>3714606</v>
      </c>
      <c r="I133" s="71">
        <f>($I$124-$I$126-$I$129-$I$130+$I$131)</f>
        <v>3105719</v>
      </c>
    </row>
    <row r="134" spans="1:9" ht="27.75" customHeight="1">
      <c r="A134" s="26"/>
      <c r="B134" s="126" t="s">
        <v>56</v>
      </c>
      <c r="C134" s="126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58" t="s">
        <v>292</v>
      </c>
      <c r="C135" s="158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58" t="s">
        <v>294</v>
      </c>
      <c r="C136" s="158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58" t="s">
        <v>296</v>
      </c>
      <c r="C137" s="158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26" t="s">
        <v>57</v>
      </c>
      <c r="C138" s="126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26" t="s">
        <v>58</v>
      </c>
      <c r="C139" s="126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58" t="s">
        <v>298</v>
      </c>
      <c r="C140" s="158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26" t="s">
        <v>59</v>
      </c>
      <c r="C141" s="126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26" t="s">
        <v>60</v>
      </c>
      <c r="C142" s="126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58" t="s">
        <v>299</v>
      </c>
      <c r="C143" s="158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26" t="s">
        <v>61</v>
      </c>
      <c r="C144" s="126"/>
      <c r="D144" s="26"/>
      <c r="E144" s="26">
        <v>3</v>
      </c>
      <c r="F144" s="26">
        <v>1</v>
      </c>
      <c r="G144" s="26">
        <v>1</v>
      </c>
      <c r="H144" s="71">
        <f>H133-H134+H141-H142</f>
        <v>3714606</v>
      </c>
      <c r="I144" s="71">
        <f>I133-I134+I141-I142</f>
        <v>3105719</v>
      </c>
    </row>
    <row r="145" spans="1:9" ht="26.25" customHeight="1">
      <c r="A145" s="26"/>
      <c r="B145" s="126" t="s">
        <v>62</v>
      </c>
      <c r="C145" s="126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58" t="s">
        <v>300</v>
      </c>
      <c r="C146" s="158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26" t="s">
        <v>301</v>
      </c>
      <c r="C148" s="126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58" t="s">
        <v>302</v>
      </c>
      <c r="C149" s="158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58" t="s">
        <v>303</v>
      </c>
      <c r="C150" s="158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58" t="s">
        <v>304</v>
      </c>
      <c r="C151" s="158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58" t="s">
        <v>305</v>
      </c>
      <c r="C152" s="158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58" t="s">
        <v>306</v>
      </c>
      <c r="C153" s="158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58" t="s">
        <v>307</v>
      </c>
      <c r="C154" s="158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58" t="s">
        <v>308</v>
      </c>
      <c r="C155" s="158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58" t="s">
        <v>309</v>
      </c>
      <c r="C156" s="158"/>
      <c r="D156" s="26"/>
      <c r="E156" s="26">
        <v>3</v>
      </c>
      <c r="F156" s="26">
        <v>2</v>
      </c>
      <c r="G156" s="26">
        <v>1</v>
      </c>
      <c r="H156" s="69">
        <f>SUM(H157:H161)</f>
        <v>0</v>
      </c>
      <c r="I156" s="69">
        <f>SUM(I157:I161)</f>
        <v>0</v>
      </c>
    </row>
    <row r="157" spans="1:9" ht="39.75" customHeight="1">
      <c r="A157" s="26"/>
      <c r="B157" s="158" t="s">
        <v>310</v>
      </c>
      <c r="C157" s="158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58" t="s">
        <v>311</v>
      </c>
      <c r="C158" s="158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58" t="s">
        <v>312</v>
      </c>
      <c r="C159" s="158"/>
      <c r="D159" s="26"/>
      <c r="E159" s="26">
        <v>3</v>
      </c>
      <c r="F159" s="26">
        <v>2</v>
      </c>
      <c r="G159" s="26">
        <v>4</v>
      </c>
      <c r="H159" s="69"/>
      <c r="I159" s="69"/>
    </row>
    <row r="160" spans="1:9" ht="28.5" customHeight="1">
      <c r="A160" s="26"/>
      <c r="B160" s="158" t="s">
        <v>313</v>
      </c>
      <c r="C160" s="158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58" t="s">
        <v>314</v>
      </c>
      <c r="C161" s="158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26" t="s">
        <v>63</v>
      </c>
      <c r="C162" s="126"/>
      <c r="D162" s="26"/>
      <c r="E162" s="26">
        <v>3</v>
      </c>
      <c r="F162" s="26">
        <v>2</v>
      </c>
      <c r="G162" s="26">
        <v>7</v>
      </c>
      <c r="H162" s="71">
        <f>H149-H156</f>
        <v>0</v>
      </c>
      <c r="I162" s="69">
        <f>I149-I156</f>
        <v>0</v>
      </c>
    </row>
    <row r="163" spans="1:9" ht="29.25" customHeight="1">
      <c r="A163" s="26"/>
      <c r="B163" s="126" t="s">
        <v>64</v>
      </c>
      <c r="C163" s="126"/>
      <c r="D163" s="26"/>
      <c r="E163" s="26">
        <v>3</v>
      </c>
      <c r="F163" s="26">
        <v>2</v>
      </c>
      <c r="G163" s="26">
        <v>8</v>
      </c>
      <c r="H163" s="69"/>
      <c r="I163" s="69"/>
    </row>
    <row r="164" spans="1:9" ht="27.75" customHeight="1">
      <c r="A164" s="26" t="s">
        <v>315</v>
      </c>
      <c r="B164" s="158" t="s">
        <v>316</v>
      </c>
      <c r="C164" s="158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26" t="s">
        <v>65</v>
      </c>
      <c r="C165" s="126"/>
      <c r="D165" s="26"/>
      <c r="E165" s="26">
        <v>3</v>
      </c>
      <c r="F165" s="26">
        <v>3</v>
      </c>
      <c r="G165" s="26">
        <v>0</v>
      </c>
      <c r="H165" s="71">
        <f>H162-H163-H164</f>
        <v>0</v>
      </c>
      <c r="I165" s="69">
        <f>I162-I163-I164</f>
        <v>0</v>
      </c>
    </row>
    <row r="166" spans="1:9" ht="27.75" customHeight="1">
      <c r="A166" s="26"/>
      <c r="B166" s="126" t="s">
        <v>66</v>
      </c>
      <c r="C166" s="126"/>
      <c r="D166" s="26"/>
      <c r="E166" s="26">
        <v>3</v>
      </c>
      <c r="F166" s="26">
        <v>3</v>
      </c>
      <c r="G166" s="26">
        <v>1</v>
      </c>
      <c r="H166" s="69"/>
      <c r="I166" s="69"/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26" t="s">
        <v>67</v>
      </c>
      <c r="C168" s="126"/>
      <c r="D168" s="26"/>
      <c r="E168" s="26">
        <v>3</v>
      </c>
      <c r="F168" s="26">
        <v>3</v>
      </c>
      <c r="G168" s="26">
        <v>2</v>
      </c>
      <c r="H168" s="71">
        <f>H144-H145+H165-H166</f>
        <v>3714606</v>
      </c>
      <c r="I168" s="71">
        <f>I144-I145+I165-I166</f>
        <v>3105719</v>
      </c>
    </row>
    <row r="169" spans="1:9" ht="28.5" customHeight="1">
      <c r="A169" s="26"/>
      <c r="B169" s="126" t="s">
        <v>68</v>
      </c>
      <c r="C169" s="126"/>
      <c r="D169" s="26"/>
      <c r="E169" s="26">
        <v>3</v>
      </c>
      <c r="F169" s="26">
        <v>3</v>
      </c>
      <c r="G169" s="26">
        <v>3</v>
      </c>
      <c r="H169" s="69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58" t="s">
        <v>317</v>
      </c>
      <c r="C171" s="158"/>
      <c r="D171" s="26"/>
      <c r="E171" s="26">
        <v>3</v>
      </c>
      <c r="F171" s="26">
        <v>3</v>
      </c>
      <c r="G171" s="26">
        <v>4</v>
      </c>
      <c r="H171" s="69">
        <f>H144-H145</f>
        <v>3714606</v>
      </c>
      <c r="I171" s="69">
        <f>I144-I145</f>
        <v>3105719</v>
      </c>
    </row>
    <row r="172" spans="1:9" ht="12.75">
      <c r="A172" s="26"/>
      <c r="B172" s="158" t="s">
        <v>318</v>
      </c>
      <c r="C172" s="158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58" t="s">
        <v>319</v>
      </c>
      <c r="C173" s="158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58" t="s">
        <v>320</v>
      </c>
      <c r="C174" s="158"/>
      <c r="D174" s="26"/>
      <c r="E174" s="26">
        <v>3</v>
      </c>
      <c r="F174" s="26">
        <v>3</v>
      </c>
      <c r="G174" s="26">
        <v>7</v>
      </c>
      <c r="H174" s="69">
        <f>H168-H169</f>
        <v>3714606</v>
      </c>
      <c r="I174" s="69">
        <f>I168-I169</f>
        <v>3105719</v>
      </c>
    </row>
    <row r="175" spans="1:9" ht="12.75">
      <c r="A175" s="26"/>
      <c r="B175" s="158" t="s">
        <v>318</v>
      </c>
      <c r="C175" s="158"/>
      <c r="D175" s="26"/>
      <c r="E175" s="26">
        <v>3</v>
      </c>
      <c r="F175" s="26">
        <v>3</v>
      </c>
      <c r="G175" s="26">
        <v>8</v>
      </c>
      <c r="H175" s="69">
        <f>H174</f>
        <v>3714606</v>
      </c>
      <c r="I175" s="69">
        <f>I174</f>
        <v>3105719</v>
      </c>
    </row>
    <row r="176" spans="1:9" ht="12.75">
      <c r="A176" s="26"/>
      <c r="B176" s="158" t="s">
        <v>319</v>
      </c>
      <c r="C176" s="158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58" t="s">
        <v>321</v>
      </c>
      <c r="C177" s="158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58" t="s">
        <v>322</v>
      </c>
      <c r="C178" s="158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58" t="s">
        <v>323</v>
      </c>
      <c r="C179" s="158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58" t="s">
        <v>324</v>
      </c>
      <c r="C181" s="158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58" t="s">
        <v>325</v>
      </c>
      <c r="C182" s="158"/>
      <c r="D182" s="26"/>
      <c r="E182" s="26">
        <v>3</v>
      </c>
      <c r="F182" s="26">
        <v>4</v>
      </c>
      <c r="G182" s="26">
        <v>3</v>
      </c>
      <c r="H182" s="69">
        <v>4669</v>
      </c>
      <c r="I182" s="69">
        <v>4917</v>
      </c>
    </row>
    <row r="183" spans="1:9" ht="16.5" customHeight="1">
      <c r="A183" s="26"/>
      <c r="B183" s="158" t="s">
        <v>326</v>
      </c>
      <c r="C183" s="158"/>
      <c r="D183" s="26"/>
      <c r="E183" s="26">
        <v>3</v>
      </c>
      <c r="F183" s="26">
        <v>4</v>
      </c>
      <c r="G183" s="26">
        <v>4</v>
      </c>
      <c r="H183" s="85">
        <v>4628</v>
      </c>
      <c r="I183" s="69">
        <v>4888</v>
      </c>
    </row>
    <row r="186" spans="1:10" ht="12.75">
      <c r="A186" s="171" t="s">
        <v>652</v>
      </c>
      <c r="B186" s="171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71" t="s">
        <v>686</v>
      </c>
      <c r="B187" s="171"/>
      <c r="D187" s="20"/>
      <c r="E187" s="20"/>
      <c r="F187" s="20"/>
      <c r="G187" s="20"/>
      <c r="H187" s="82" t="s">
        <v>328</v>
      </c>
      <c r="I187" s="16" t="s">
        <v>657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B163" sqref="B163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01" t="s">
        <v>653</v>
      </c>
      <c r="C3" s="201"/>
      <c r="D3" s="201"/>
      <c r="E3" s="201"/>
      <c r="F3" s="201"/>
      <c r="G3" s="201"/>
      <c r="H3" s="201"/>
      <c r="I3" s="201"/>
      <c r="J3" s="201"/>
    </row>
    <row r="4" spans="1:10" ht="12.75">
      <c r="A4" s="18" t="s">
        <v>174</v>
      </c>
      <c r="B4" s="201" t="s">
        <v>648</v>
      </c>
      <c r="C4" s="201"/>
      <c r="D4" s="201"/>
      <c r="E4" s="201"/>
      <c r="F4" s="201"/>
      <c r="G4" s="201"/>
      <c r="H4" s="201"/>
      <c r="I4" s="201"/>
      <c r="J4" s="201"/>
    </row>
    <row r="5" spans="1:10" ht="12.75">
      <c r="A5" s="18" t="s">
        <v>175</v>
      </c>
      <c r="B5" s="201" t="s">
        <v>656</v>
      </c>
      <c r="C5" s="201"/>
      <c r="D5" s="201"/>
      <c r="E5" s="201"/>
      <c r="F5" s="201"/>
      <c r="G5" s="201"/>
      <c r="H5" s="201"/>
      <c r="I5" s="201"/>
      <c r="J5" s="201"/>
    </row>
    <row r="6" spans="1:10" ht="12.75">
      <c r="A6" s="18" t="s">
        <v>176</v>
      </c>
      <c r="B6" s="153">
        <v>4200225150005</v>
      </c>
      <c r="C6" s="202"/>
      <c r="D6" s="202"/>
      <c r="E6" s="202"/>
      <c r="F6" s="202"/>
      <c r="G6" s="202"/>
      <c r="H6" s="202"/>
      <c r="I6" s="202"/>
      <c r="J6" s="203"/>
    </row>
    <row r="7" spans="1:10" ht="12.75">
      <c r="A7" s="18" t="s">
        <v>177</v>
      </c>
      <c r="B7" s="201" t="s">
        <v>655</v>
      </c>
      <c r="C7" s="201"/>
      <c r="D7" s="201"/>
      <c r="E7" s="201"/>
      <c r="F7" s="201"/>
      <c r="G7" s="201"/>
      <c r="H7" s="201"/>
      <c r="I7" s="201"/>
      <c r="J7" s="201"/>
    </row>
    <row r="8" spans="2:9" ht="12.75">
      <c r="B8" s="30"/>
      <c r="C8" s="30"/>
      <c r="D8" s="30"/>
      <c r="E8" s="30"/>
      <c r="F8" s="30"/>
      <c r="G8" s="30"/>
      <c r="H8" s="195"/>
      <c r="I8" s="195"/>
    </row>
    <row r="9" spans="2:9" ht="12.75">
      <c r="B9" s="30"/>
      <c r="C9" s="30"/>
      <c r="D9" s="30"/>
      <c r="E9" s="30"/>
      <c r="F9" s="30"/>
      <c r="G9" s="30"/>
      <c r="H9" s="195"/>
      <c r="I9" s="195"/>
    </row>
    <row r="11" spans="1:10" ht="14.25" thickBot="1">
      <c r="A11" s="196" t="s">
        <v>665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2.75" customHeight="1" thickTop="1">
      <c r="A12" s="32"/>
      <c r="B12" s="32"/>
      <c r="C12" s="187" t="s">
        <v>670</v>
      </c>
      <c r="D12" s="187"/>
      <c r="E12" s="187"/>
      <c r="F12" s="187"/>
      <c r="G12" s="187"/>
      <c r="H12" s="187"/>
      <c r="I12" s="32"/>
      <c r="J12" s="32"/>
    </row>
    <row r="13" ht="12.75">
      <c r="J13" s="16" t="s">
        <v>331</v>
      </c>
    </row>
    <row r="14" spans="1:10" ht="12.75" customHeight="1">
      <c r="A14" s="172" t="s">
        <v>115</v>
      </c>
      <c r="B14" s="129" t="s">
        <v>178</v>
      </c>
      <c r="C14" s="172" t="s">
        <v>179</v>
      </c>
      <c r="D14" s="136" t="s">
        <v>164</v>
      </c>
      <c r="E14" s="190"/>
      <c r="F14" s="191"/>
      <c r="G14" s="136" t="s">
        <v>332</v>
      </c>
      <c r="H14" s="136"/>
      <c r="I14" s="136"/>
      <c r="J14" s="33" t="s">
        <v>332</v>
      </c>
    </row>
    <row r="15" spans="1:10" ht="12.75" customHeight="1">
      <c r="A15" s="173"/>
      <c r="B15" s="131"/>
      <c r="C15" s="188"/>
      <c r="D15" s="143" t="s">
        <v>181</v>
      </c>
      <c r="E15" s="179"/>
      <c r="F15" s="180"/>
      <c r="G15" s="143" t="s">
        <v>333</v>
      </c>
      <c r="H15" s="143"/>
      <c r="I15" s="143"/>
      <c r="J15" s="34" t="s">
        <v>334</v>
      </c>
    </row>
    <row r="16" spans="1:10" ht="12.75">
      <c r="A16" s="199"/>
      <c r="B16" s="131"/>
      <c r="C16" s="188"/>
      <c r="D16" s="146"/>
      <c r="E16" s="179"/>
      <c r="F16" s="180"/>
      <c r="G16" s="146"/>
      <c r="H16" s="146"/>
      <c r="I16" s="146"/>
      <c r="J16" s="34" t="s">
        <v>335</v>
      </c>
    </row>
    <row r="17" spans="1:10" ht="12.75">
      <c r="A17" s="199"/>
      <c r="B17" s="131"/>
      <c r="C17" s="188"/>
      <c r="D17" s="146"/>
      <c r="E17" s="179"/>
      <c r="F17" s="180"/>
      <c r="G17" s="149"/>
      <c r="H17" s="149"/>
      <c r="I17" s="149"/>
      <c r="J17" s="35"/>
    </row>
    <row r="18" spans="1:10" ht="25.5">
      <c r="A18" s="200"/>
      <c r="B18" s="133"/>
      <c r="C18" s="189"/>
      <c r="D18" s="149"/>
      <c r="E18" s="197"/>
      <c r="F18" s="198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25">
        <v>4</v>
      </c>
      <c r="E19" s="125"/>
      <c r="F19" s="125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27"/>
      <c r="E20" s="127"/>
      <c r="F20" s="127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8055441503</v>
      </c>
      <c r="H21" s="71">
        <f>H22+H28+H34+H35+H40+H41+H50+H53</f>
        <v>5141313932</v>
      </c>
      <c r="I21" s="71">
        <f>I22+I28+I34+I35+I40+I41+I50+I53</f>
        <v>2914127571</v>
      </c>
      <c r="J21" s="71">
        <f>J22+J28+J34+J35+J40+J41+J50+J53</f>
        <v>2910829697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37068110</v>
      </c>
      <c r="H22" s="71">
        <f>SUM(H23:H27)</f>
        <v>16877935</v>
      </c>
      <c r="I22" s="71">
        <f aca="true" t="shared" si="0" ref="I22:I86">G22-H22</f>
        <v>20190175</v>
      </c>
      <c r="J22" s="71">
        <f>SUM(J23:J27)</f>
        <v>19398997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/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25098529</v>
      </c>
      <c r="H24" s="69">
        <v>13488231</v>
      </c>
      <c r="I24" s="79">
        <f t="shared" si="0"/>
        <v>11610298</v>
      </c>
      <c r="J24" s="69">
        <v>12076639</v>
      </c>
    </row>
    <row r="25" spans="1:10" ht="12.75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/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8595895</v>
      </c>
      <c r="H26" s="69">
        <v>3389704</v>
      </c>
      <c r="I26" s="79">
        <f t="shared" si="0"/>
        <v>5206191</v>
      </c>
      <c r="J26" s="69">
        <v>3780982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3373686</v>
      </c>
      <c r="H27" s="69"/>
      <c r="I27" s="79">
        <f t="shared" si="0"/>
        <v>3373686</v>
      </c>
      <c r="J27" s="69">
        <v>3541376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7712701953</v>
      </c>
      <c r="H28" s="71">
        <f>SUM(H29:H33)</f>
        <v>5123419749</v>
      </c>
      <c r="I28" s="71">
        <f t="shared" si="0"/>
        <v>2589282204</v>
      </c>
      <c r="J28" s="71">
        <f>SUM(J29:J33)</f>
        <v>2611404666</v>
      </c>
    </row>
    <row r="29" spans="1:10" ht="12.75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87028590</v>
      </c>
      <c r="H29" s="69"/>
      <c r="I29" s="79">
        <f t="shared" si="0"/>
        <v>87028590</v>
      </c>
      <c r="J29" s="69">
        <v>86988490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4159658431</v>
      </c>
      <c r="H30" s="69">
        <v>2632711824</v>
      </c>
      <c r="I30" s="79">
        <f t="shared" si="0"/>
        <v>1526946607</v>
      </c>
      <c r="J30" s="69">
        <v>1539686762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3322110798</v>
      </c>
      <c r="H31" s="69">
        <v>2489819732</v>
      </c>
      <c r="I31" s="79">
        <f t="shared" si="0"/>
        <v>832291066</v>
      </c>
      <c r="J31" s="69">
        <v>864686493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69">
        <v>1140643</v>
      </c>
      <c r="H32" s="69">
        <v>888193</v>
      </c>
      <c r="I32" s="79">
        <f t="shared" si="0"/>
        <v>252450</v>
      </c>
      <c r="J32" s="69">
        <v>359522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69">
        <v>142763491</v>
      </c>
      <c r="H33" s="69"/>
      <c r="I33" s="79">
        <f t="shared" si="0"/>
        <v>142763491</v>
      </c>
      <c r="J33" s="69">
        <v>119683399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69"/>
      <c r="H34" s="69"/>
      <c r="I34" s="69">
        <f t="shared" si="0"/>
        <v>0</v>
      </c>
      <c r="J34" s="69"/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1">
        <v>1304220</v>
      </c>
      <c r="H40" s="71">
        <v>756507</v>
      </c>
      <c r="I40" s="71">
        <f t="shared" si="0"/>
        <v>547713</v>
      </c>
      <c r="J40" s="71">
        <v>563340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301472510</v>
      </c>
      <c r="H41" s="71">
        <f>SUM(H42:H49)</f>
        <v>0</v>
      </c>
      <c r="I41" s="71">
        <f t="shared" si="0"/>
        <v>301472510</v>
      </c>
      <c r="J41" s="71">
        <f>SUM(J42:J49)</f>
        <v>276801778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69">
        <v>258053469</v>
      </c>
      <c r="H42" s="69"/>
      <c r="I42" s="79">
        <f t="shared" si="0"/>
        <v>258053469</v>
      </c>
      <c r="J42" s="69">
        <v>242151451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69">
        <v>17122512</v>
      </c>
      <c r="H44" s="69"/>
      <c r="I44" s="79">
        <f t="shared" si="0"/>
        <v>17122512</v>
      </c>
      <c r="J44" s="69">
        <v>17860767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69">
        <v>1840727</v>
      </c>
      <c r="H45" s="69"/>
      <c r="I45" s="79">
        <f t="shared" si="0"/>
        <v>1840727</v>
      </c>
      <c r="J45" s="69">
        <v>1852619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/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69">
        <v>12571</v>
      </c>
      <c r="H47" s="69"/>
      <c r="I47" s="79">
        <f t="shared" si="0"/>
        <v>12571</v>
      </c>
      <c r="J47" s="69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/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69">
        <v>22493045</v>
      </c>
      <c r="H49" s="69"/>
      <c r="I49" s="79">
        <f t="shared" si="0"/>
        <v>22493045</v>
      </c>
      <c r="J49" s="69">
        <v>12974184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2747691</v>
      </c>
      <c r="H50" s="71">
        <f>SUM(H51:H52)</f>
        <v>259741</v>
      </c>
      <c r="I50" s="71">
        <f>SUM(I51:I52)</f>
        <v>2487950</v>
      </c>
      <c r="J50" s="71">
        <f>SUM(J51:J52)</f>
        <v>2598950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/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79">
        <v>2747691</v>
      </c>
      <c r="H52" s="79">
        <v>259741</v>
      </c>
      <c r="I52" s="69">
        <f>G52-H52</f>
        <v>2487950</v>
      </c>
      <c r="J52" s="79">
        <v>2598950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97515</v>
      </c>
      <c r="H53" s="71"/>
      <c r="I53" s="69">
        <f t="shared" si="0"/>
        <v>97515</v>
      </c>
      <c r="J53" s="71">
        <v>12462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69"/>
      <c r="H54" s="69"/>
      <c r="I54" s="69">
        <f t="shared" si="0"/>
        <v>0</v>
      </c>
      <c r="J54" s="69"/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577671953</v>
      </c>
      <c r="H55" s="71">
        <f>H56+H63</f>
        <v>81791218</v>
      </c>
      <c r="I55" s="71">
        <f>G55-H55</f>
        <v>495880735</v>
      </c>
      <c r="J55" s="71">
        <f>J56+J63</f>
        <v>478167583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196041096</v>
      </c>
      <c r="H56" s="71">
        <f>SUM(H57:H62)</f>
        <v>29482187</v>
      </c>
      <c r="I56" s="71">
        <f t="shared" si="0"/>
        <v>166558909</v>
      </c>
      <c r="J56" s="71">
        <f>SUM(J57:J62)</f>
        <v>135365835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69">
        <v>127026520</v>
      </c>
      <c r="H57" s="69">
        <v>29482187</v>
      </c>
      <c r="I57" s="79">
        <f t="shared" si="0"/>
        <v>97544333</v>
      </c>
      <c r="J57" s="69">
        <v>82015446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/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/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69">
        <v>133623</v>
      </c>
      <c r="H60" s="69"/>
      <c r="I60" s="79">
        <f t="shared" si="0"/>
        <v>133623</v>
      </c>
      <c r="J60" s="69">
        <v>112672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/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69">
        <v>68880953</v>
      </c>
      <c r="H62" s="69"/>
      <c r="I62" s="79">
        <f t="shared" si="0"/>
        <v>68880953</v>
      </c>
      <c r="J62" s="69">
        <v>53237717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381630857</v>
      </c>
      <c r="H63" s="71">
        <f>H64+H67+H73+H81+H82</f>
        <v>52309031</v>
      </c>
      <c r="I63" s="71">
        <f t="shared" si="0"/>
        <v>329321826</v>
      </c>
      <c r="J63" s="71">
        <f>J64+J67+J73+J81+J82</f>
        <v>342801748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69">
        <f>G65+G66</f>
        <v>91042422</v>
      </c>
      <c r="H64" s="69">
        <f>H65+H66</f>
        <v>0</v>
      </c>
      <c r="I64" s="69">
        <f t="shared" si="0"/>
        <v>91042422</v>
      </c>
      <c r="J64" s="69">
        <f>J65+J66</f>
        <v>38434564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69">
        <v>91042422</v>
      </c>
      <c r="H65" s="69"/>
      <c r="I65" s="69">
        <f t="shared" si="0"/>
        <v>91042422</v>
      </c>
      <c r="J65" s="69">
        <v>38434564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/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69">
        <f>SUM(G68:G72)</f>
        <v>160089558</v>
      </c>
      <c r="H67" s="69">
        <f>SUM(H68:H72)</f>
        <v>50747053</v>
      </c>
      <c r="I67" s="69">
        <f t="shared" si="0"/>
        <v>109342505</v>
      </c>
      <c r="J67" s="69">
        <f>SUM(J68:J72)</f>
        <v>119271369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69">
        <v>2127295</v>
      </c>
      <c r="H68" s="69"/>
      <c r="I68" s="69">
        <f t="shared" si="0"/>
        <v>2127295</v>
      </c>
      <c r="J68" s="69">
        <v>2947354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69">
        <v>143769542</v>
      </c>
      <c r="H69" s="69">
        <v>46963565</v>
      </c>
      <c r="I69" s="69">
        <f t="shared" si="0"/>
        <v>96805977</v>
      </c>
      <c r="J69" s="69">
        <v>107722639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69">
        <v>656224</v>
      </c>
      <c r="H70" s="69"/>
      <c r="I70" s="69">
        <f t="shared" si="0"/>
        <v>656224</v>
      </c>
      <c r="J70" s="69">
        <v>1522318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/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69">
        <v>13536497</v>
      </c>
      <c r="H72" s="69">
        <v>3783488</v>
      </c>
      <c r="I72" s="69">
        <f t="shared" si="0"/>
        <v>9753009</v>
      </c>
      <c r="J72" s="69">
        <v>7079058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1">
        <f>SUM(G74:G80)</f>
        <v>113787838</v>
      </c>
      <c r="H73" s="71">
        <f>SUM(H74:H80)</f>
        <v>1561978</v>
      </c>
      <c r="I73" s="71">
        <f t="shared" si="0"/>
        <v>112225860</v>
      </c>
      <c r="J73" s="71">
        <f>SUM(J74:J80)</f>
        <v>168624038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>
        <v>0</v>
      </c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/>
      <c r="I75" s="79">
        <f t="shared" si="0"/>
        <v>1332432</v>
      </c>
      <c r="J75" s="69">
        <v>1332432</v>
      </c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/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69">
        <v>105343789</v>
      </c>
      <c r="H77" s="69">
        <v>1561978</v>
      </c>
      <c r="I77" s="79">
        <f t="shared" si="0"/>
        <v>103781811</v>
      </c>
      <c r="J77" s="69">
        <v>160790886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>
        <v>0</v>
      </c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>
        <v>0</v>
      </c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69">
        <v>7111617</v>
      </c>
      <c r="H80" s="69"/>
      <c r="I80" s="79">
        <f t="shared" si="0"/>
        <v>7111617</v>
      </c>
      <c r="J80" s="69">
        <v>6500720</v>
      </c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1">
        <v>7433017</v>
      </c>
      <c r="H81" s="71"/>
      <c r="I81" s="71">
        <f t="shared" si="0"/>
        <v>7433017</v>
      </c>
      <c r="J81" s="71">
        <v>10325904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1">
        <v>9278022</v>
      </c>
      <c r="H82" s="69"/>
      <c r="I82" s="71">
        <f t="shared" si="0"/>
        <v>9278022</v>
      </c>
      <c r="J82" s="71">
        <v>6145873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69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8633113456</v>
      </c>
      <c r="H85" s="71">
        <f>H21+H54+H55+H83+H84</f>
        <v>5223105150</v>
      </c>
      <c r="I85" s="71">
        <f t="shared" si="0"/>
        <v>3410008306</v>
      </c>
      <c r="J85" s="71">
        <f>J21+J54+J55+J83+J84</f>
        <v>3388997280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69">
        <v>1094965541</v>
      </c>
      <c r="H86" s="69"/>
      <c r="I86" s="79">
        <f t="shared" si="0"/>
        <v>1094965541</v>
      </c>
      <c r="J86" s="69">
        <v>637854621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1">
        <f>G85+G86</f>
        <v>9728078997</v>
      </c>
      <c r="H87" s="71">
        <f>H85+H86</f>
        <v>5223105150</v>
      </c>
      <c r="I87" s="71">
        <f>G87-H87</f>
        <v>4504973847</v>
      </c>
      <c r="J87" s="71">
        <f>J85+J86</f>
        <v>4026851901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27"/>
      <c r="E89" s="127"/>
      <c r="F89" s="127"/>
      <c r="G89" s="207" t="s">
        <v>499</v>
      </c>
      <c r="H89" s="208"/>
      <c r="I89" s="209"/>
      <c r="J89" s="72" t="s">
        <v>649</v>
      </c>
    </row>
    <row r="90" spans="1:10" ht="13.5">
      <c r="A90" s="39">
        <v>1</v>
      </c>
      <c r="B90" s="39">
        <v>2</v>
      </c>
      <c r="C90" s="39">
        <v>3</v>
      </c>
      <c r="D90" s="192">
        <v>4</v>
      </c>
      <c r="E90" s="193"/>
      <c r="F90" s="194"/>
      <c r="G90" s="207">
        <v>5</v>
      </c>
      <c r="H90" s="210"/>
      <c r="I90" s="211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1">
        <f>G92-G99+G100+G101+G104+G105-G106+G107-G112-G117</f>
        <v>2988501495</v>
      </c>
      <c r="H91" s="182"/>
      <c r="I91" s="183"/>
      <c r="J91" s="74">
        <f>J92-J99+J100+J101+J104+J105-J106+J107-J112-J117</f>
        <v>2984786890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1">
        <f>SUM(G93:I98)</f>
        <v>2236964411</v>
      </c>
      <c r="H92" s="182">
        <f>SUM(H93:J98)</f>
        <v>2236964411</v>
      </c>
      <c r="I92" s="183">
        <f>SUM(I93:K98)</f>
        <v>2236964411</v>
      </c>
      <c r="J92" s="74">
        <f>SUM(J93:L98)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184">
        <v>2236964411</v>
      </c>
      <c r="H93" s="185"/>
      <c r="I93" s="186"/>
      <c r="J93" s="73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76"/>
      <c r="H94" s="177"/>
      <c r="I94" s="178"/>
      <c r="J94" s="73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76"/>
      <c r="H95" s="177"/>
      <c r="I95" s="178"/>
      <c r="J95" s="73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76"/>
      <c r="H96" s="177"/>
      <c r="I96" s="178"/>
      <c r="J96" s="73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76"/>
      <c r="H97" s="177"/>
      <c r="I97" s="178"/>
      <c r="J97" s="73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76"/>
      <c r="H98" s="177"/>
      <c r="I98" s="178"/>
      <c r="J98" s="73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76"/>
      <c r="H99" s="177"/>
      <c r="I99" s="178"/>
      <c r="J99" s="73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76"/>
      <c r="H100" s="177"/>
      <c r="I100" s="178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1">
        <f>G102+G103</f>
        <v>547750774</v>
      </c>
      <c r="H101" s="182">
        <f>H102+H103</f>
        <v>0</v>
      </c>
      <c r="I101" s="183">
        <f>I102+I103</f>
        <v>0</v>
      </c>
      <c r="J101" s="74">
        <f>J102+J103</f>
        <v>547750774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76"/>
      <c r="H102" s="177"/>
      <c r="I102" s="178"/>
      <c r="J102" s="73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76">
        <v>547750774</v>
      </c>
      <c r="H103" s="177"/>
      <c r="I103" s="178"/>
      <c r="J103" s="73">
        <v>547750774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81"/>
      <c r="H104" s="182"/>
      <c r="I104" s="183"/>
      <c r="J104" s="74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76"/>
      <c r="H105" s="177"/>
      <c r="I105" s="178"/>
      <c r="J105" s="73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76"/>
      <c r="H106" s="177"/>
      <c r="I106" s="178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1">
        <f>SUM(G108:I111)</f>
        <v>203786310</v>
      </c>
      <c r="H107" s="182">
        <f>SUM(H108:J111)</f>
        <v>200071705</v>
      </c>
      <c r="I107" s="183">
        <f>SUM(I108:K111)</f>
        <v>200071705</v>
      </c>
      <c r="J107" s="74">
        <f>SUM(J108:L111)</f>
        <v>200071705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76">
        <v>200071704</v>
      </c>
      <c r="H108" s="177"/>
      <c r="I108" s="178"/>
      <c r="J108" s="73">
        <v>196435952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76">
        <v>3714606</v>
      </c>
      <c r="H109" s="177"/>
      <c r="I109" s="178"/>
      <c r="J109" s="73">
        <v>3635753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76"/>
      <c r="H110" s="177"/>
      <c r="I110" s="178"/>
      <c r="J110" s="73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76"/>
      <c r="H111" s="177"/>
      <c r="I111" s="178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1">
        <f>SUM(G113:I116)</f>
        <v>0</v>
      </c>
      <c r="H112" s="182">
        <f>SUM(H113:J116)</f>
        <v>0</v>
      </c>
      <c r="I112" s="183">
        <f>SUM(I113:K116)</f>
        <v>0</v>
      </c>
      <c r="J112" s="74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76"/>
      <c r="H113" s="177"/>
      <c r="I113" s="178"/>
      <c r="J113" s="73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76"/>
      <c r="H114" s="177"/>
      <c r="I114" s="178"/>
      <c r="J114" s="73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76"/>
      <c r="H115" s="177"/>
      <c r="I115" s="178"/>
      <c r="J115" s="73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76"/>
      <c r="H116" s="177"/>
      <c r="I116" s="178"/>
      <c r="J116" s="73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76"/>
      <c r="H117" s="177"/>
      <c r="I117" s="178"/>
      <c r="J117" s="73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1">
        <f>G119+G120</f>
        <v>156898751</v>
      </c>
      <c r="H118" s="182">
        <f>H119+H120</f>
        <v>0</v>
      </c>
      <c r="I118" s="183">
        <f>I119+I120</f>
        <v>0</v>
      </c>
      <c r="J118" s="74">
        <f>J119+J120</f>
        <v>161261829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76">
        <v>45502196</v>
      </c>
      <c r="H119" s="177"/>
      <c r="I119" s="178"/>
      <c r="J119" s="73">
        <v>61555539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76">
        <v>111396555</v>
      </c>
      <c r="H120" s="177"/>
      <c r="I120" s="178"/>
      <c r="J120" s="73">
        <v>99706290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1">
        <f>SUM(G122:I128)</f>
        <v>150863284</v>
      </c>
      <c r="H121" s="182">
        <f>SUM(H122:J128)</f>
        <v>129064900</v>
      </c>
      <c r="I121" s="183">
        <f>SUM(I122:K128)</f>
        <v>129064900</v>
      </c>
      <c r="J121" s="74">
        <f>SUM(J122:L128)</f>
        <v>129064900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76"/>
      <c r="H122" s="177"/>
      <c r="I122" s="178"/>
      <c r="J122" s="73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76"/>
      <c r="H123" s="177"/>
      <c r="I123" s="178"/>
      <c r="J123" s="73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76"/>
      <c r="H124" s="177"/>
      <c r="I124" s="178"/>
      <c r="J124" s="73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76">
        <v>149423352</v>
      </c>
      <c r="H125" s="177"/>
      <c r="I125" s="178"/>
      <c r="J125" s="73">
        <v>127616629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76"/>
      <c r="H126" s="177"/>
      <c r="I126" s="178"/>
      <c r="J126" s="73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76"/>
      <c r="H127" s="177"/>
      <c r="I127" s="178"/>
      <c r="J127" s="73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76">
        <v>1439932</v>
      </c>
      <c r="H128" s="177"/>
      <c r="I128" s="178"/>
      <c r="J128" s="73">
        <v>1448271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81"/>
      <c r="H129" s="182"/>
      <c r="I129" s="183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4">
        <f>G131+G139+G145+G146+G150+G151+G152+G153</f>
        <v>73724678</v>
      </c>
      <c r="H130" s="205">
        <f>H131+H139+H145+H146+H150+H151+H152+H153</f>
        <v>55500867</v>
      </c>
      <c r="I130" s="206">
        <f>I131+I139+I145+I146+I150+I151+I152+I153</f>
        <v>55500867</v>
      </c>
      <c r="J130" s="74">
        <f>J131+J139+J145+J146+J150+J151+J152+J153</f>
        <v>75146352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1">
        <f>SUM(G132:I138)</f>
        <v>6601226</v>
      </c>
      <c r="H131" s="182"/>
      <c r="I131" s="183"/>
      <c r="J131" s="74">
        <f>SUM(J132:J138)</f>
        <v>12642255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76"/>
      <c r="H132" s="177"/>
      <c r="I132" s="178"/>
      <c r="J132" s="73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76"/>
      <c r="H133" s="177"/>
      <c r="I133" s="178"/>
      <c r="J133" s="73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76"/>
      <c r="H134" s="177"/>
      <c r="I134" s="178"/>
      <c r="J134" s="73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76"/>
      <c r="H135" s="177"/>
      <c r="I135" s="178"/>
      <c r="J135" s="73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76">
        <v>6575649</v>
      </c>
      <c r="H136" s="177"/>
      <c r="I136" s="178"/>
      <c r="J136" s="73">
        <v>12599600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76"/>
      <c r="H137" s="177"/>
      <c r="I137" s="178"/>
      <c r="J137" s="73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76">
        <v>25577</v>
      </c>
      <c r="H138" s="177"/>
      <c r="I138" s="178"/>
      <c r="J138" s="73">
        <v>42655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1">
        <f>SUM(G140:I144)</f>
        <v>46350379</v>
      </c>
      <c r="H139" s="182">
        <f>SUM(H140:J144)</f>
        <v>55303735</v>
      </c>
      <c r="I139" s="183">
        <f>SUM(I140:K144)</f>
        <v>55303735</v>
      </c>
      <c r="J139" s="74">
        <f>SUM(J140:L144)</f>
        <v>55303735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76">
        <v>13234120</v>
      </c>
      <c r="H140" s="177"/>
      <c r="I140" s="178"/>
      <c r="J140" s="73">
        <v>13741455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76">
        <v>14298808</v>
      </c>
      <c r="H141" s="177"/>
      <c r="I141" s="178"/>
      <c r="J141" s="73">
        <v>14856757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76">
        <v>15524696</v>
      </c>
      <c r="H142" s="177"/>
      <c r="I142" s="178"/>
      <c r="J142" s="73">
        <v>24684565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76">
        <v>3221497</v>
      </c>
      <c r="H143" s="177"/>
      <c r="I143" s="178"/>
      <c r="J143" s="73">
        <v>1931183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76">
        <v>71258</v>
      </c>
      <c r="H144" s="177"/>
      <c r="I144" s="178"/>
      <c r="J144" s="73">
        <v>89775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76"/>
      <c r="H145" s="177"/>
      <c r="I145" s="178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1">
        <f>SUM(G147:I149)</f>
        <v>12132204</v>
      </c>
      <c r="H146" s="182">
        <f>SUM(H147:J149)</f>
        <v>197132</v>
      </c>
      <c r="I146" s="183">
        <f>SUM(I147:K149)</f>
        <v>197132</v>
      </c>
      <c r="J146" s="74">
        <f>SUM(J147:L149)</f>
        <v>197132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76">
        <v>10591574</v>
      </c>
      <c r="H147" s="177"/>
      <c r="I147" s="178"/>
      <c r="J147" s="73">
        <v>183932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76">
        <v>41713</v>
      </c>
      <c r="H148" s="177"/>
      <c r="I148" s="178"/>
      <c r="J148" s="73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76">
        <v>1498917</v>
      </c>
      <c r="H149" s="177"/>
      <c r="I149" s="178"/>
      <c r="J149" s="73">
        <v>13200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81">
        <v>3648517</v>
      </c>
      <c r="H150" s="182"/>
      <c r="I150" s="183"/>
      <c r="J150" s="74">
        <v>1150000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81">
        <v>3596941</v>
      </c>
      <c r="H151" s="182"/>
      <c r="I151" s="183"/>
      <c r="J151" s="74">
        <v>4706682</v>
      </c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81">
        <v>1395411</v>
      </c>
      <c r="H152" s="182"/>
      <c r="I152" s="183"/>
      <c r="J152" s="74">
        <v>1146548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81"/>
      <c r="H153" s="182"/>
      <c r="I153" s="183"/>
      <c r="J153" s="74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81">
        <v>40020098</v>
      </c>
      <c r="H154" s="182"/>
      <c r="I154" s="183"/>
      <c r="J154" s="74">
        <v>38737309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76"/>
      <c r="H155" s="177"/>
      <c r="I155" s="178"/>
      <c r="J155" s="73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1">
        <f>G91+G118+G121+G129+G130+G154+G155</f>
        <v>3410008306</v>
      </c>
      <c r="H156" s="182">
        <f>H91+H118+H121+H129+H130+H154+H155</f>
        <v>184565767</v>
      </c>
      <c r="I156" s="183">
        <f>I91+I118+I121+I129+I130+I154+I155</f>
        <v>184565767</v>
      </c>
      <c r="J156" s="74">
        <f>J91+J118+J121+J129+J130+J154+J155</f>
        <v>3388997280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76">
        <v>1094965541</v>
      </c>
      <c r="H157" s="177"/>
      <c r="I157" s="178"/>
      <c r="J157" s="73">
        <v>637854621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81">
        <f>G156+G157</f>
        <v>4504973847</v>
      </c>
      <c r="H158" s="182">
        <f>H156+H157</f>
        <v>184565767</v>
      </c>
      <c r="I158" s="183">
        <f>I156+I157</f>
        <v>184565767</v>
      </c>
      <c r="J158" s="74">
        <f>J156+J157</f>
        <v>4026851901</v>
      </c>
    </row>
    <row r="159" spans="9:10" ht="12.75">
      <c r="I159" s="86">
        <f>G158-I87</f>
        <v>0</v>
      </c>
      <c r="J159" s="86">
        <f>J158-J87</f>
        <v>0</v>
      </c>
    </row>
    <row r="160" spans="1:10" ht="13.5">
      <c r="A160" s="84"/>
      <c r="B160" s="44"/>
      <c r="I160" s="60"/>
      <c r="J160" s="60"/>
    </row>
    <row r="161" spans="2:10" ht="12.75">
      <c r="B161" s="171" t="s">
        <v>652</v>
      </c>
      <c r="C161" s="171"/>
      <c r="E161" s="20"/>
      <c r="F161" s="20"/>
      <c r="G161" s="20"/>
      <c r="H161" s="20"/>
      <c r="J161" s="82" t="s">
        <v>327</v>
      </c>
    </row>
    <row r="162" spans="2:10" ht="12.75">
      <c r="B162" s="171" t="s">
        <v>686</v>
      </c>
      <c r="C162" s="171"/>
      <c r="E162" s="20"/>
      <c r="F162" s="20"/>
      <c r="G162" s="20"/>
      <c r="H162" s="20"/>
      <c r="I162" s="82" t="s">
        <v>328</v>
      </c>
      <c r="J162" s="16" t="s">
        <v>663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40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01"/>
      <c r="C3" s="201"/>
      <c r="D3" s="201"/>
      <c r="E3" s="201"/>
      <c r="F3" s="201"/>
      <c r="G3" s="201"/>
      <c r="H3" s="201"/>
      <c r="I3" s="19"/>
      <c r="L3" s="30"/>
    </row>
    <row r="4" spans="1:9" ht="12.75">
      <c r="A4" s="18" t="s">
        <v>174</v>
      </c>
      <c r="B4" s="201"/>
      <c r="C4" s="201"/>
      <c r="D4" s="201"/>
      <c r="E4" s="201"/>
      <c r="F4" s="201"/>
      <c r="G4" s="201"/>
      <c r="H4" s="201"/>
      <c r="I4" s="19"/>
    </row>
    <row r="5" spans="1:9" ht="12.75">
      <c r="A5" s="18" t="s">
        <v>175</v>
      </c>
      <c r="B5" s="201"/>
      <c r="C5" s="201"/>
      <c r="D5" s="201"/>
      <c r="E5" s="201"/>
      <c r="F5" s="201"/>
      <c r="G5" s="201"/>
      <c r="H5" s="201"/>
      <c r="I5" s="45"/>
    </row>
    <row r="6" spans="1:9" ht="12.75">
      <c r="A6" s="18" t="s">
        <v>177</v>
      </c>
      <c r="B6" s="201"/>
      <c r="C6" s="201"/>
      <c r="D6" s="201"/>
      <c r="E6" s="201"/>
      <c r="F6" s="201"/>
      <c r="G6" s="201"/>
      <c r="H6" s="201"/>
      <c r="I6" s="19"/>
    </row>
    <row r="7" spans="6:9" ht="12.75">
      <c r="F7" s="30"/>
      <c r="G7" s="30"/>
      <c r="H7" s="30"/>
      <c r="I7" s="30"/>
    </row>
    <row r="9" spans="1:9" ht="13.5" thickBot="1">
      <c r="A9" s="222" t="s">
        <v>500</v>
      </c>
      <c r="B9" s="222"/>
      <c r="C9" s="222"/>
      <c r="D9" s="222"/>
      <c r="E9" s="222"/>
      <c r="F9" s="222"/>
      <c r="G9" s="222"/>
      <c r="H9" s="222"/>
      <c r="I9" s="46"/>
    </row>
    <row r="10" spans="1:9" ht="14.25" thickBot="1" thickTop="1">
      <c r="A10" s="221" t="s">
        <v>642</v>
      </c>
      <c r="B10" s="221"/>
      <c r="C10" s="221"/>
      <c r="D10" s="221"/>
      <c r="E10" s="221"/>
      <c r="F10" s="221"/>
      <c r="G10" s="221"/>
      <c r="H10" s="221"/>
      <c r="I10" s="47"/>
    </row>
    <row r="11" spans="2:8" ht="13.5" thickTop="1">
      <c r="B11" s="171" t="s">
        <v>502</v>
      </c>
      <c r="C11" s="171"/>
      <c r="D11" s="171"/>
      <c r="E11" s="171"/>
      <c r="F11" s="171"/>
      <c r="G11" s="171"/>
      <c r="H11" s="171"/>
    </row>
    <row r="14" ht="12.75">
      <c r="H14" s="42" t="s">
        <v>606</v>
      </c>
    </row>
    <row r="15" spans="1:8" ht="12.75">
      <c r="A15" s="172" t="s">
        <v>117</v>
      </c>
      <c r="B15" s="172" t="s">
        <v>504</v>
      </c>
      <c r="C15" s="172" t="s">
        <v>179</v>
      </c>
      <c r="D15" s="212" t="s">
        <v>506</v>
      </c>
      <c r="E15" s="213"/>
      <c r="F15" s="214"/>
      <c r="G15" s="127" t="s">
        <v>332</v>
      </c>
      <c r="H15" s="127"/>
    </row>
    <row r="16" spans="1:8" ht="12.75">
      <c r="A16" s="188"/>
      <c r="B16" s="188"/>
      <c r="C16" s="188"/>
      <c r="D16" s="215"/>
      <c r="E16" s="216"/>
      <c r="F16" s="217"/>
      <c r="G16" s="127"/>
      <c r="H16" s="127"/>
    </row>
    <row r="17" spans="1:8" ht="12.75">
      <c r="A17" s="188"/>
      <c r="B17" s="188"/>
      <c r="C17" s="188"/>
      <c r="D17" s="215"/>
      <c r="E17" s="216"/>
      <c r="F17" s="217"/>
      <c r="G17" s="127"/>
      <c r="H17" s="127"/>
    </row>
    <row r="18" spans="1:8" ht="12.75">
      <c r="A18" s="188"/>
      <c r="B18" s="188"/>
      <c r="C18" s="188"/>
      <c r="D18" s="215"/>
      <c r="E18" s="216"/>
      <c r="F18" s="217"/>
      <c r="G18" s="172" t="s">
        <v>507</v>
      </c>
      <c r="H18" s="172" t="s">
        <v>508</v>
      </c>
    </row>
    <row r="19" spans="1:8" ht="12.75">
      <c r="A19" s="189"/>
      <c r="B19" s="189"/>
      <c r="C19" s="189"/>
      <c r="D19" s="218"/>
      <c r="E19" s="219"/>
      <c r="F19" s="220"/>
      <c r="G19" s="189"/>
      <c r="H19" s="189"/>
    </row>
    <row r="20" spans="1:8" ht="12.75">
      <c r="A20" s="26">
        <v>1</v>
      </c>
      <c r="B20" s="26">
        <v>2</v>
      </c>
      <c r="C20" s="26">
        <v>3</v>
      </c>
      <c r="D20" s="127">
        <v>4</v>
      </c>
      <c r="E20" s="127"/>
      <c r="F20" s="127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27"/>
      <c r="E21" s="127"/>
      <c r="F21" s="127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83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1">
      <selection activeCell="A83" sqref="A83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27" t="s">
        <v>653</v>
      </c>
      <c r="C3" s="228"/>
      <c r="D3" s="228"/>
      <c r="E3" s="228"/>
      <c r="F3" s="228"/>
      <c r="G3" s="228"/>
      <c r="H3" s="228"/>
      <c r="I3" s="229"/>
    </row>
    <row r="4" spans="1:9" ht="12.75">
      <c r="A4" s="18" t="s">
        <v>174</v>
      </c>
      <c r="B4" s="227" t="s">
        <v>654</v>
      </c>
      <c r="C4" s="228"/>
      <c r="D4" s="228"/>
      <c r="E4" s="228"/>
      <c r="F4" s="228"/>
      <c r="G4" s="228"/>
      <c r="H4" s="228"/>
      <c r="I4" s="229"/>
    </row>
    <row r="5" spans="1:9" ht="12.75">
      <c r="A5" s="18" t="s">
        <v>175</v>
      </c>
      <c r="B5" s="227" t="s">
        <v>656</v>
      </c>
      <c r="C5" s="228"/>
      <c r="D5" s="228"/>
      <c r="E5" s="228"/>
      <c r="F5" s="228"/>
      <c r="G5" s="228"/>
      <c r="H5" s="228"/>
      <c r="I5" s="229"/>
    </row>
    <row r="6" spans="1:9" ht="12.75">
      <c r="A6" s="18" t="s">
        <v>176</v>
      </c>
      <c r="B6" s="153">
        <v>4200225150005</v>
      </c>
      <c r="C6" s="202"/>
      <c r="D6" s="202"/>
      <c r="E6" s="202"/>
      <c r="F6" s="202"/>
      <c r="G6" s="202"/>
      <c r="H6" s="202"/>
      <c r="I6" s="203"/>
    </row>
    <row r="7" spans="1:9" ht="12.75">
      <c r="A7" s="18" t="s">
        <v>177</v>
      </c>
      <c r="B7" s="227" t="s">
        <v>655</v>
      </c>
      <c r="C7" s="228"/>
      <c r="D7" s="228"/>
      <c r="E7" s="228"/>
      <c r="F7" s="228"/>
      <c r="G7" s="228"/>
      <c r="H7" s="228"/>
      <c r="I7" s="229"/>
    </row>
    <row r="8" spans="6:9" ht="12.75">
      <c r="F8" s="30"/>
      <c r="G8" s="30"/>
      <c r="H8" s="77"/>
      <c r="I8" s="77"/>
    </row>
    <row r="10" spans="1:9" ht="13.5" thickBot="1">
      <c r="A10" s="226" t="s">
        <v>500</v>
      </c>
      <c r="B10" s="226"/>
      <c r="C10" s="226"/>
      <c r="D10" s="226"/>
      <c r="E10" s="226"/>
      <c r="F10" s="226"/>
      <c r="G10" s="226"/>
      <c r="H10" s="226"/>
      <c r="I10" s="226"/>
    </row>
    <row r="11" spans="1:9" ht="14.25" thickBot="1" thickTop="1">
      <c r="A11" s="230" t="s">
        <v>501</v>
      </c>
      <c r="B11" s="230"/>
      <c r="C11" s="230"/>
      <c r="D11" s="230"/>
      <c r="E11" s="230"/>
      <c r="F11" s="230"/>
      <c r="G11" s="230"/>
      <c r="H11" s="230"/>
      <c r="I11" s="230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71" t="s">
        <v>671</v>
      </c>
      <c r="C13" s="171"/>
      <c r="D13" s="171"/>
      <c r="E13" s="171"/>
      <c r="F13" s="171"/>
      <c r="G13" s="171"/>
      <c r="H13" s="171"/>
    </row>
    <row r="15" ht="12.75">
      <c r="I15" s="76" t="s">
        <v>503</v>
      </c>
    </row>
    <row r="16" spans="1:9" ht="12.75" customHeight="1">
      <c r="A16" s="172" t="s">
        <v>605</v>
      </c>
      <c r="B16" s="225" t="s">
        <v>504</v>
      </c>
      <c r="C16" s="223" t="s">
        <v>179</v>
      </c>
      <c r="D16" s="225" t="s">
        <v>505</v>
      </c>
      <c r="E16" s="225" t="s">
        <v>506</v>
      </c>
      <c r="F16" s="225"/>
      <c r="G16" s="225"/>
      <c r="H16" s="224" t="s">
        <v>332</v>
      </c>
      <c r="I16" s="224"/>
    </row>
    <row r="17" spans="1:9" ht="12.75" customHeight="1">
      <c r="A17" s="188"/>
      <c r="B17" s="225"/>
      <c r="C17" s="223"/>
      <c r="D17" s="225"/>
      <c r="E17" s="225"/>
      <c r="F17" s="225"/>
      <c r="G17" s="225"/>
      <c r="H17" s="224"/>
      <c r="I17" s="224"/>
    </row>
    <row r="18" spans="1:9" ht="12.75">
      <c r="A18" s="188"/>
      <c r="B18" s="225"/>
      <c r="C18" s="223"/>
      <c r="D18" s="225"/>
      <c r="E18" s="225"/>
      <c r="F18" s="225"/>
      <c r="G18" s="225"/>
      <c r="H18" s="224"/>
      <c r="I18" s="224"/>
    </row>
    <row r="19" spans="1:9" ht="25.5" customHeight="1">
      <c r="A19" s="188"/>
      <c r="B19" s="225"/>
      <c r="C19" s="223"/>
      <c r="D19" s="225"/>
      <c r="E19" s="225"/>
      <c r="F19" s="225"/>
      <c r="G19" s="225"/>
      <c r="H19" s="224" t="s">
        <v>507</v>
      </c>
      <c r="I19" s="224" t="s">
        <v>508</v>
      </c>
    </row>
    <row r="20" spans="1:9" ht="12.75">
      <c r="A20" s="189"/>
      <c r="B20" s="225"/>
      <c r="C20" s="223"/>
      <c r="D20" s="225"/>
      <c r="E20" s="225"/>
      <c r="F20" s="225"/>
      <c r="G20" s="225"/>
      <c r="H20" s="224"/>
      <c r="I20" s="224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7">
        <v>5</v>
      </c>
      <c r="F21" s="127"/>
      <c r="G21" s="127"/>
      <c r="H21" s="68">
        <v>6</v>
      </c>
      <c r="I21" s="68">
        <v>7</v>
      </c>
    </row>
    <row r="22" spans="1:9" ht="27" customHeight="1">
      <c r="A22" s="26"/>
      <c r="B22" s="43" t="s">
        <v>509</v>
      </c>
      <c r="C22" s="26"/>
      <c r="D22" s="26"/>
      <c r="E22" s="127"/>
      <c r="F22" s="127"/>
      <c r="G22" s="127"/>
      <c r="H22" s="69"/>
      <c r="I22" s="69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69">
        <v>3714606</v>
      </c>
      <c r="I23" s="69">
        <v>3105719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69">
        <v>2323827</v>
      </c>
      <c r="I25" s="69">
        <v>1864854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69"/>
      <c r="I26" s="69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69">
        <v>83768668</v>
      </c>
      <c r="I27" s="69">
        <v>82650128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69">
        <v>-20228</v>
      </c>
      <c r="I28" s="69">
        <v>-22928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69"/>
      <c r="I29" s="69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69"/>
      <c r="I30" s="69"/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69"/>
      <c r="I31" s="69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86072267</v>
      </c>
      <c r="I32" s="71">
        <f>SUM(I25:I31)</f>
        <v>84492054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69">
        <v>-15549838</v>
      </c>
      <c r="I33" s="69">
        <v>-11265301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69">
        <v>12602815</v>
      </c>
      <c r="I34" s="69">
        <v>3096500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69">
        <v>-15313300</v>
      </c>
      <c r="I35" s="69">
        <v>-11167849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69">
        <v>-3132149</v>
      </c>
      <c r="I36" s="69">
        <v>-2765363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69">
        <v>-8427504</v>
      </c>
      <c r="I37" s="69">
        <v>5589519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69">
        <v>34845243</v>
      </c>
      <c r="I38" s="69">
        <v>20065046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69">
        <v>1282789</v>
      </c>
      <c r="I39" s="69">
        <v>8522925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6308056</v>
      </c>
      <c r="I40" s="71">
        <f>SUM(I33:I39)</f>
        <v>12075477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96094929</v>
      </c>
      <c r="I41" s="71">
        <f>I23+I32+I40</f>
        <v>99673250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186538057</v>
      </c>
      <c r="I43" s="71">
        <f>SUM(I44:I49)</f>
        <v>231377356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127600044</v>
      </c>
      <c r="I44" s="69">
        <v>109802727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/>
      <c r="I45" s="69"/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/>
      <c r="I46" s="69"/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/>
      <c r="I47" s="69"/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/>
      <c r="I48" s="69"/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>
        <v>58938013</v>
      </c>
      <c r="I49" s="69">
        <v>121574629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246063842</v>
      </c>
      <c r="I50" s="71">
        <f>SUM(I51:I54)</f>
        <v>333359072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71122989</v>
      </c>
      <c r="I51" s="69">
        <v>138644835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15902018</v>
      </c>
      <c r="I52" s="69">
        <v>14293944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91332109</v>
      </c>
      <c r="I53" s="69">
        <v>70401835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67706726</v>
      </c>
      <c r="I54" s="69">
        <v>110018458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59525785</v>
      </c>
      <c r="I56" s="71">
        <f>I50-I43</f>
        <v>101981716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36736877</v>
      </c>
      <c r="I58" s="71">
        <f>SUM(I59:I62)</f>
        <v>13639500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/>
      <c r="I59" s="69"/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>
        <v>24410116</v>
      </c>
      <c r="I60" s="69">
        <v>3001680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>
        <v>391912</v>
      </c>
      <c r="I61" s="69">
        <v>643011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11934849</v>
      </c>
      <c r="I62" s="69">
        <v>9994809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20698163</v>
      </c>
      <c r="I63" s="71">
        <f>SUM(I64:I69)</f>
        <v>16270858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/>
      <c r="I64" s="69"/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>
        <v>2603393</v>
      </c>
      <c r="I65" s="69">
        <v>205198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5632039</v>
      </c>
      <c r="I66" s="69">
        <v>6029853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/>
      <c r="I67" s="69"/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3468</v>
      </c>
      <c r="I68" s="69">
        <v>33039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12459263</v>
      </c>
      <c r="I69" s="69">
        <v>10002768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>
        <f>H58-H63</f>
        <v>16038714</v>
      </c>
      <c r="I70" s="71"/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/>
      <c r="I71" s="71">
        <f>I63-I58</f>
        <v>2631358</v>
      </c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112133643</v>
      </c>
      <c r="I72" s="69">
        <f>I70+I55+I41</f>
        <v>99673250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59525785</v>
      </c>
      <c r="I73" s="69">
        <f>I56+I71</f>
        <v>104613074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69">
        <f>H72-H73</f>
        <v>52607858</v>
      </c>
      <c r="I74" s="69"/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69"/>
      <c r="I75" s="69">
        <f>I73-I72</f>
        <v>4939824</v>
      </c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69">
        <v>38434564</v>
      </c>
      <c r="I76" s="69">
        <v>71829351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91042422</v>
      </c>
      <c r="I79" s="69">
        <f>I76+I74-I75+I77-I78</f>
        <v>66889527</v>
      </c>
    </row>
    <row r="81" spans="1:9" ht="12.75">
      <c r="A81" s="171" t="s">
        <v>652</v>
      </c>
      <c r="B81" s="171"/>
      <c r="H81" s="16"/>
      <c r="I81" s="16" t="s">
        <v>327</v>
      </c>
    </row>
    <row r="82" spans="1:9" ht="12.75">
      <c r="A82" s="171" t="s">
        <v>686</v>
      </c>
      <c r="B82" s="171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37" t="s">
        <v>157</v>
      </c>
      <c r="L2" s="238"/>
    </row>
    <row r="3" spans="1:12" ht="12.75">
      <c r="A3" s="18" t="s">
        <v>329</v>
      </c>
      <c r="B3" s="201" t="s">
        <v>653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2.75">
      <c r="A4" s="18" t="s">
        <v>174</v>
      </c>
      <c r="B4" s="201" t="s">
        <v>648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2.75">
      <c r="A5" s="18" t="s">
        <v>175</v>
      </c>
      <c r="B5" s="201" t="s">
        <v>656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2.75">
      <c r="A6" s="18" t="s">
        <v>177</v>
      </c>
      <c r="B6" s="201" t="s">
        <v>655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39" t="s">
        <v>0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1:12" ht="13.5" thickTop="1">
      <c r="A13" s="240" t="s">
        <v>672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5" t="s">
        <v>1</v>
      </c>
      <c r="B19" s="235" t="s">
        <v>506</v>
      </c>
      <c r="C19" s="235"/>
      <c r="D19" s="235"/>
      <c r="E19" s="127" t="s">
        <v>2</v>
      </c>
      <c r="F19" s="127"/>
      <c r="G19" s="127"/>
      <c r="H19" s="127"/>
      <c r="I19" s="127"/>
      <c r="J19" s="127"/>
      <c r="K19" s="235" t="s">
        <v>3</v>
      </c>
      <c r="L19" s="235" t="s">
        <v>4</v>
      </c>
    </row>
    <row r="20" spans="1:12" ht="15" customHeight="1">
      <c r="A20" s="225"/>
      <c r="B20" s="235"/>
      <c r="C20" s="235"/>
      <c r="D20" s="235"/>
      <c r="E20" s="127"/>
      <c r="F20" s="127"/>
      <c r="G20" s="127"/>
      <c r="H20" s="127"/>
      <c r="I20" s="127"/>
      <c r="J20" s="127"/>
      <c r="K20" s="235"/>
      <c r="L20" s="235"/>
    </row>
    <row r="21" spans="1:12" ht="16.5" customHeight="1" hidden="1">
      <c r="A21" s="225"/>
      <c r="B21" s="235"/>
      <c r="C21" s="235"/>
      <c r="D21" s="235"/>
      <c r="E21" s="160"/>
      <c r="F21" s="160"/>
      <c r="G21" s="160"/>
      <c r="H21" s="160"/>
      <c r="I21" s="160"/>
      <c r="J21" s="160"/>
      <c r="K21" s="235"/>
      <c r="L21" s="235"/>
    </row>
    <row r="22" spans="1:12" ht="134.25" customHeight="1">
      <c r="A22" s="225"/>
      <c r="B22" s="235"/>
      <c r="C22" s="235"/>
      <c r="D22" s="235"/>
      <c r="E22" s="235" t="s">
        <v>5</v>
      </c>
      <c r="F22" s="51" t="s">
        <v>6</v>
      </c>
      <c r="G22" s="235" t="s">
        <v>7</v>
      </c>
      <c r="H22" s="236" t="s">
        <v>8</v>
      </c>
      <c r="I22" s="235" t="s">
        <v>9</v>
      </c>
      <c r="J22" s="51" t="s">
        <v>10</v>
      </c>
      <c r="K22" s="235"/>
      <c r="L22" s="235"/>
    </row>
    <row r="23" spans="1:12" ht="81" customHeight="1" hidden="1">
      <c r="A23" s="5"/>
      <c r="B23" s="235"/>
      <c r="C23" s="235"/>
      <c r="D23" s="235"/>
      <c r="E23" s="235"/>
      <c r="F23" s="52" t="s">
        <v>11</v>
      </c>
      <c r="G23" s="235"/>
      <c r="H23" s="236"/>
      <c r="I23" s="235"/>
      <c r="J23" s="52"/>
      <c r="K23" s="235"/>
      <c r="L23" s="50"/>
    </row>
    <row r="24" spans="1:12" ht="41.25" customHeight="1" hidden="1">
      <c r="A24" s="5"/>
      <c r="B24" s="235"/>
      <c r="C24" s="235"/>
      <c r="D24" s="235"/>
      <c r="E24" s="235"/>
      <c r="F24" s="50"/>
      <c r="G24" s="235"/>
      <c r="H24" s="236"/>
      <c r="I24" s="235"/>
      <c r="J24" s="52" t="s">
        <v>12</v>
      </c>
      <c r="K24" s="235"/>
      <c r="L24" s="50"/>
    </row>
    <row r="25" spans="1:12" ht="12.75">
      <c r="A25" s="26">
        <v>1</v>
      </c>
      <c r="B25" s="127">
        <v>2</v>
      </c>
      <c r="C25" s="127"/>
      <c r="D25" s="127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678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547103822</v>
      </c>
      <c r="I26" s="80">
        <v>199640447</v>
      </c>
      <c r="J26" s="80">
        <f>SUM(E26:I26)</f>
        <v>2983708680</v>
      </c>
      <c r="K26" s="80"/>
      <c r="L26" s="80">
        <f>J26+K26</f>
        <v>2983708680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32" t="s">
        <v>677</v>
      </c>
      <c r="B29" s="127">
        <v>9</v>
      </c>
      <c r="C29" s="127">
        <v>0</v>
      </c>
      <c r="D29" s="127">
        <v>4</v>
      </c>
      <c r="E29" s="231">
        <f>E26+E27+E28</f>
        <v>2236964411</v>
      </c>
      <c r="F29" s="231">
        <f>F26+F27+F28</f>
        <v>0</v>
      </c>
      <c r="G29" s="231">
        <f>G26+G27+G28</f>
        <v>0</v>
      </c>
      <c r="H29" s="231">
        <f>H26-H27+H28</f>
        <v>547103822</v>
      </c>
      <c r="I29" s="231">
        <f>I26+I27+I28</f>
        <v>199640447</v>
      </c>
      <c r="J29" s="231">
        <f>J26+J27+J28</f>
        <v>2983708680</v>
      </c>
      <c r="K29" s="231"/>
      <c r="L29" s="233">
        <f>J29+K29</f>
        <v>2983708680</v>
      </c>
    </row>
    <row r="30" spans="1:12" ht="15" customHeight="1">
      <c r="A30" s="232"/>
      <c r="B30" s="127"/>
      <c r="C30" s="127"/>
      <c r="D30" s="127"/>
      <c r="E30" s="231"/>
      <c r="F30" s="231"/>
      <c r="G30" s="231"/>
      <c r="H30" s="231"/>
      <c r="I30" s="231"/>
      <c r="J30" s="231"/>
      <c r="K30" s="231"/>
      <c r="L30" s="234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3635753</v>
      </c>
      <c r="J34" s="80">
        <f>E34+F34+G34+H34+I34</f>
        <v>3635753</v>
      </c>
      <c r="K34" s="80"/>
      <c r="L34" s="80">
        <f t="shared" si="0"/>
        <v>3635753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>
        <v>-646952</v>
      </c>
      <c r="I35" s="80">
        <v>3204495</v>
      </c>
      <c r="J35" s="80">
        <f aca="true" t="shared" si="1" ref="J35:J40">E35+F35+G35+H35+I35</f>
        <v>2557543</v>
      </c>
      <c r="K35" s="80"/>
      <c r="L35" s="80">
        <f t="shared" si="0"/>
        <v>2557543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/>
      <c r="I36" s="80"/>
      <c r="J36" s="80">
        <f t="shared" si="1"/>
        <v>0</v>
      </c>
      <c r="K36" s="80"/>
      <c r="L36" s="80">
        <f t="shared" si="0"/>
        <v>0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676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H29+H31+H32+H33+H34-H35+H36+H37</f>
        <v>547750774</v>
      </c>
      <c r="I38" s="80">
        <f>I29+I31+I32+I33+I34-I35-I36+I37</f>
        <v>200071705</v>
      </c>
      <c r="J38" s="80">
        <f t="shared" si="1"/>
        <v>2984786890</v>
      </c>
      <c r="K38" s="80"/>
      <c r="L38" s="80">
        <f t="shared" si="0"/>
        <v>2984786890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674</v>
      </c>
      <c r="B41" s="127">
        <v>9</v>
      </c>
      <c r="C41" s="127">
        <v>1</v>
      </c>
      <c r="D41" s="127">
        <v>5</v>
      </c>
      <c r="E41" s="231">
        <f>E38+E39+E40</f>
        <v>2236964411</v>
      </c>
      <c r="F41" s="231">
        <f>F38+F39+F40</f>
        <v>0</v>
      </c>
      <c r="G41" s="231">
        <f>G38+G39+G40</f>
        <v>0</v>
      </c>
      <c r="H41" s="231">
        <f>H38+H39+H40</f>
        <v>547750774</v>
      </c>
      <c r="I41" s="231">
        <f>I38+I39+I40</f>
        <v>200071705</v>
      </c>
      <c r="J41" s="233">
        <f>SUM(E41:I42)</f>
        <v>2984786890</v>
      </c>
      <c r="K41" s="231"/>
      <c r="L41" s="233">
        <f t="shared" si="0"/>
        <v>2984786890</v>
      </c>
    </row>
    <row r="42" spans="1:12" ht="13.5">
      <c r="A42" s="38" t="s">
        <v>675</v>
      </c>
      <c r="B42" s="127"/>
      <c r="C42" s="127"/>
      <c r="D42" s="127"/>
      <c r="E42" s="231"/>
      <c r="F42" s="231"/>
      <c r="G42" s="231"/>
      <c r="H42" s="231"/>
      <c r="I42" s="231"/>
      <c r="J42" s="234"/>
      <c r="K42" s="231"/>
      <c r="L42" s="234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3714606</v>
      </c>
      <c r="J46" s="80">
        <f t="shared" si="2"/>
        <v>3714606</v>
      </c>
      <c r="K46" s="80"/>
      <c r="L46" s="80">
        <f t="shared" si="3"/>
        <v>3714606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/>
      <c r="J47" s="80">
        <f t="shared" si="2"/>
        <v>0</v>
      </c>
      <c r="K47" s="80"/>
      <c r="L47" s="80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/>
      <c r="I48" s="80"/>
      <c r="J48" s="80">
        <f t="shared" si="2"/>
        <v>0</v>
      </c>
      <c r="K48" s="80"/>
      <c r="L48" s="80">
        <f t="shared" si="3"/>
        <v>0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673</v>
      </c>
      <c r="B50" s="127">
        <v>9</v>
      </c>
      <c r="C50" s="127">
        <v>2</v>
      </c>
      <c r="D50" s="127">
        <v>3</v>
      </c>
      <c r="E50" s="231">
        <f>E41+E43+E44+E45+E46+E47-E48+E49</f>
        <v>2236964411</v>
      </c>
      <c r="F50" s="231">
        <f>F41+F43+F44+F45+F46+F47-F48+F49</f>
        <v>0</v>
      </c>
      <c r="G50" s="231">
        <f>G41+G43+G44+G45+G46+G47+G48+G49</f>
        <v>0</v>
      </c>
      <c r="H50" s="231">
        <f>H41+H43+H44+H45+H46+H47-H48+H49</f>
        <v>547750774</v>
      </c>
      <c r="I50" s="231">
        <f>I41+I43+I44+I45+I46+I47-I48+I49</f>
        <v>203786311</v>
      </c>
      <c r="J50" s="231">
        <f>J41+J43+J44+J45+J46+J47-J48+J49</f>
        <v>2988501496</v>
      </c>
      <c r="K50" s="231"/>
      <c r="L50" s="231">
        <f t="shared" si="3"/>
        <v>2988501496</v>
      </c>
    </row>
    <row r="51" spans="1:12" ht="16.5" customHeight="1">
      <c r="A51" s="5" t="s">
        <v>31</v>
      </c>
      <c r="B51" s="127"/>
      <c r="C51" s="127"/>
      <c r="D51" s="127"/>
      <c r="E51" s="231"/>
      <c r="F51" s="231"/>
      <c r="G51" s="231"/>
      <c r="H51" s="231"/>
      <c r="I51" s="231"/>
      <c r="J51" s="231"/>
      <c r="K51" s="231"/>
      <c r="L51" s="231"/>
    </row>
    <row r="52" ht="12.75">
      <c r="A52" s="44"/>
    </row>
    <row r="53" ht="12.75">
      <c r="I53" s="60"/>
    </row>
    <row r="54" spans="1:12" ht="12.75">
      <c r="A54" s="171" t="s">
        <v>652</v>
      </c>
      <c r="B54" s="171"/>
      <c r="E54" s="30"/>
      <c r="F54" s="30"/>
      <c r="G54" s="30"/>
      <c r="L54" s="16" t="s">
        <v>327</v>
      </c>
    </row>
    <row r="55" spans="1:12" ht="12.75">
      <c r="A55" s="171" t="s">
        <v>686</v>
      </c>
      <c r="B55" s="171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2016-08-02T07:51:27Z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