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1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<sst xmlns="http://schemas.openxmlformats.org/spreadsheetml/2006/main" count="850" uniqueCount="688">
  <si>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</si>
  <si>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</si>
  <si>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</si>
  <si>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</si>
  <si>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</si>
  <si>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</si>
  <si>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</si>
  <si>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</si>
  <si>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</si>
  <si>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</si>
  <si>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</si>
  <si>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</si>
  <si>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</si>
  <si>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</si>
  <si>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</si>
  <si>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</si>
  <si>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</si>
  <si>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</si>
  <si>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</si>
  <si>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</si>
  <si>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</si>
  <si>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</si>
  <si>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</si>
  <si>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</si>
  <si>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</si>
  <si>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</si>
  <si>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</si>
  <si>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</si>
  <si>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</si>
  <si>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</si>
  <si>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</si>
  <si>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</si>
  <si>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</si>
  <si>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</si>
  <si>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</si>
  <si>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</si>
  <si>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</si>
  <si>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</si>
  <si>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</si>
  <si>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</si>
  <si>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</si>
  <si>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</si>
  <si>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</si>
  <si>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</si>
  <si>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</si>
  <si>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</si>
  <si>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</si>
  <si>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</si>
  <si>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</si>
  <si>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</si>
  <si>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</si>
  <si>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</si>
  <si>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</si>
  <si>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</si>
  <si>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</si>
  <si>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</si>
  <si>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</si>
  <si>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</si>
  <si>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</si>
  <si>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</si>
  <si>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</si>
  <si>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</si>
  <si>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</si>
  <si>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</si>
  <si>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</si>
  <si>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</si>
  <si>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</si>
  <si>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</si>
  <si>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</si>
  <si>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</si>
  <si>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</si>
  <si>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</si>
  <si>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</si>
  <si>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</si>
  <si>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</si>
  <si>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</si>
  <si>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</si>
  <si>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</si>
  <si>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</si>
  <si>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</si>
  <si>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</si>
  <si>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</si>
  <si>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</si>
  <si>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</si>
  <si>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</si>
  <si>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</si>
  <si>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</si>
  <si>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</si>
  <si>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</si>
  <si>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</si>
  <si>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</si>
  <si>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</si>
  <si>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</si>
  <si>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</si>
  <si>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</si>
  <si>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</si>
  <si>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</si>
  <si>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</si>
  <si>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</si>
  <si>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</si>
  <si>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</si>
  <si>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</si>
  <si>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</si>
  <si>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</si>
  <si>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</si>
  <si>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</si>
  <si>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</si>
  <si>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</si>
  <si>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</si>
  <si>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</si>
  <si>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</si>
  <si>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</si>
  <si>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</si>
  <si>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</si>
  <si>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</si>
  <si>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</si>
  <si>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</si>
  <si>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</si>
  <si>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</si>
  <si>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</si>
  <si>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</si>
  <si>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</si>
  <si>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</si>
  <si>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</si>
  <si>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</si>
  <si>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</si>
  <si>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</si>
  <si>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</si>
  <si>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</si>
  <si>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</si>
  <si>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</si>
  <si>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</si>
  <si>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</si>
  <si>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</si>
  <si>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</si>
  <si>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</si>
  <si>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</si>
  <si>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</si>
  <si>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</si>
  <si>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</si>
  <si>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</si>
  <si>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</si>
  <si>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</si>
  <si>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</si>
  <si>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</si>
  <si>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</si>
  <si>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</si>
  <si>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</si>
  <si>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</si>
  <si>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</si>
  <si>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</si>
  <si>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</si>
  <si>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</si>
  <si>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</si>
  <si>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</si>
  <si>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</si>
  <si>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</si>
  <si>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</si>
  <si>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</si>
  <si>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</si>
  <si>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</si>
  <si>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</si>
  <si>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</si>
  <si>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</si>
  <si>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</si>
  <si>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</si>
  <si>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</si>
  <si>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</si>
  <si>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</si>
  <si>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</si>
  <si>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</si>
  <si>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</si>
  <si>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</si>
  <si>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</si>
  <si>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</si>
  <si>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</si>
  <si>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</si>
  <si>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</si>
  <si>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</si>
  <si>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</si>
  <si>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</si>
  <si>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</si>
  <si>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</si>
  <si>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</si>
  <si>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</si>
  <si>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</si>
  <si>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</si>
  <si>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</si>
  <si>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</si>
  <si>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</si>
  <si>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</si>
  <si>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</si>
  <si>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</si>
  <si>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</si>
  <si>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</si>
  <si>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</si>
  <si>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</si>
  <si>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</si>
  <si>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</si>
  <si>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</si>
  <si>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</si>
  <si>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</si>
  <si>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</si>
  <si>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</si>
  <si>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</si>
  <si>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</si>
  <si>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</si>
  <si>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</si>
  <si>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</si>
  <si>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</si>
  <si>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</si>
  <si>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</si>
  <si>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</si>
  <si>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</si>
  <si>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</si>
  <si>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</si>
  <si>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</si>
  <si>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</si>
  <si>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</si>
  <si>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</si>
  <si>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</si>
  <si>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</si>
  <si>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</si>
  <si>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</si>
  <si>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</si>
  <si>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</si>
  <si>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</si>
  <si>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</si>
  <si>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</si>
  <si>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</si>
  <si>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</si>
  <si>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</si>
  <si>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</si>
  <si>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</si>
  <si>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</si>
  <si>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</si>
  <si>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</si>
  <si>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</si>
  <si>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</si>
  <si>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</si>
  <si>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</si>
  <si>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</si>
  <si>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</si>
  <si>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</si>
  <si>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</si>
  <si>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</si>
  <si>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</si>
  <si>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</si>
  <si>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</si>
  <si>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</si>
  <si>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</si>
  <si>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</si>
  <si>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</si>
  <si>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</si>
  <si>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</si>
  <si>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</si>
  <si>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</si>
  <si>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</si>
  <si>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</si>
  <si>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</si>
  <si>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</si>
  <si>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</si>
  <si>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</si>
  <si>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</si>
  <si>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</si>
  <si>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</si>
  <si>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</si>
  <si>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</si>
  <si>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</si>
  <si>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</si>
  <si>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</si>
  <si>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</si>
  <si>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</si>
  <si>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</si>
  <si>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</si>
  <si>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</si>
  <si>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</si>
  <si>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</si>
  <si>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</si>
  <si>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</si>
  <si>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</si>
  <si>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</si>
  <si>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</si>
  <si>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</si>
  <si>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</si>
  <si>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</si>
  <si>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</si>
  <si>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</si>
  <si>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</si>
  <si>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</si>
  <si>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</si>
  <si>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</si>
  <si>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</si>
  <si>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</si>
  <si>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</si>
  <si>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</si>
  <si>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</si>
  <si>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</si>
  <si>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</si>
  <si>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</si>
  <si>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</si>
  <si>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</si>
  <si>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</si>
  <si>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</si>
  <si>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</si>
  <si>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</si>
  <si>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</si>
  <si>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</si>
  <si>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</si>
  <si>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</si>
  <si>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</si>
  <si>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</si>
  <si>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</si>
  <si>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</si>
  <si>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</si>
  <si>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</si>
  <si>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</si>
  <si>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</si>
  <si>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</si>
  <si>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</si>
  <si>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</si>
  <si>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</si>
  <si>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</si>
  <si>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</si>
  <si>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</si>
  <si>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</si>
  <si>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</si>
  <si>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</si>
  <si>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</si>
  <si>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</si>
  <si>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</si>
  <si>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</si>
  <si>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</si>
  <si>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</si>
  <si>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</si>
  <si>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</si>
  <si>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</si>
  <si>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</si>
  <si>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</si>
  <si>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</si>
  <si>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</si>
  <si>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</si>
  <si>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</si>
  <si>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</si>
  <si>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</si>
  <si>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</si>
  <si>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</si>
  <si>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</si>
  <si>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</si>
  <si>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</si>
  <si>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</si>
  <si>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</si>
  <si>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</si>
  <si>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</si>
  <si>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</si>
  <si>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</si>
  <si>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</si>
  <si>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</si>
  <si>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</si>
  <si>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</si>
  <si>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</si>
  <si>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</si>
  <si>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</si>
  <si>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</si>
  <si>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</si>
  <si>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</si>
  <si>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</si>
  <si>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</si>
  <si>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</si>
  <si>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</si>
  <si>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</si>
  <si>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</si>
  <si>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</si>
  <si>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</si>
  <si>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</si>
  <si>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</si>
  <si>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</si>
  <si>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</si>
  <si>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</si>
  <si>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</si>
  <si>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</si>
  <si>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</si>
  <si>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</si>
  <si>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</si>
  <si>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</si>
  <si>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</si>
  <si>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</si>
  <si>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</si>
  <si>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</si>
  <si>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</si>
  <si>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</si>
  <si>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</si>
  <si>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</si>
  <si>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</si>
  <si>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</si>
  <si>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</si>
  <si>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</si>
  <si>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</si>
  <si>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</si>
  <si>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</si>
  <si>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</si>
  <si>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</si>
  <si>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</si>
  <si>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</si>
  <si>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</si>
  <si>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</si>
  <si>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</si>
  <si>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</si>
  <si>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</si>
  <si>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</si>
  <si>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</si>
  <si>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</si>
  <si>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</si>
  <si>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</si>
  <si>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</si>
  <si>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</si>
  <si>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</si>
  <si>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</si>
  <si>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</si>
  <si>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</si>
  <si>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</si>
  <si>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</si>
  <si>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</si>
  <si>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</si>
  <si>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</si>
  <si>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</si>
  <si>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</si>
  <si>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</si>
  <si>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</si>
  <si>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</si>
  <si>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</si>
  <si>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</si>
  <si>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</si>
  <si>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</si>
  <si>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</si>
  <si>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</si>
  <si>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</si>
  <si>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</si>
  <si>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</si>
  <si>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</si>
  <si>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</si>
  <si>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</si>
  <si>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</si>
  <si>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</si>
  <si>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</si>
  <si>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</si>
  <si>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</si>
  <si>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</si>
  <si>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</si>
  <si>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</si>
  <si>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</si>
  <si>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</si>
  <si>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</si>
  <si>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</si>
  <si>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</si>
  <si>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</si>
  <si>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</si>
  <si>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</si>
  <si>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</si>
  <si>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</si>
  <si>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</si>
  <si>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</si>
  <si>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</si>
  <si>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</si>
  <si>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</si>
  <si>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</si>
  <si>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</si>
  <si>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</si>
  <si>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</si>
  <si>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</si>
  <si>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</si>
  <si>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</si>
  <si>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</si>
  <si>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</si>
  <si>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</si>
  <si>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</si>
  <si>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</si>
  <si>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</si>
  <si>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</si>
  <si>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</si>
  <si>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</si>
  <si>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</si>
  <si>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</si>
  <si>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</si>
  <si>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</si>
  <si>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</si>
  <si>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</si>
  <si>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</si>
  <si>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</si>
  <si>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</si>
  <si>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</si>
  <si>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</si>
  <si>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</si>
  <si>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</si>
  <si>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</si>
  <si>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</si>
  <si>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</si>
  <si>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</si>
  <si>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</si>
  <si>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</si>
  <si>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</si>
  <si>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</si>
  <si>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</si>
  <si>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</si>
  <si>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</si>
  <si>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</si>
  <si>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</si>
  <si>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</si>
  <si>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</si>
  <si>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</si>
  <si>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</si>
  <si>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</si>
  <si>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</si>
  <si>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</si>
  <si>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</si>
  <si>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</si>
  <si>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</si>
  <si>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</si>
  <si>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</si>
  <si>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</si>
  <si>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</si>
  <si>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</si>
  <si>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</si>
  <si>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</si>
  <si>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</si>
  <si>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</si>
  <si>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</si>
  <si>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</si>
  <si>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</si>
  <si>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</si>
  <si>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</si>
  <si>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</si>
  <si>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</si>
  <si>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</si>
  <si>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</si>
  <si>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</si>
  <si>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</si>
  <si>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</si>
  <si>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</si>
  <si>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</si>
  <si>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</si>
  <si>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</si>
  <si>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</si>
  <si>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</si>
  <si>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</si>
  <si>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</si>
  <si>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</si>
  <si>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</si>
  <si>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</si>
  <si>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</si>
  <si>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</si>
  <si>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</si>
  <si>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</si>
  <si>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</si>
  <si>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</si>
  <si>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</si>
  <si>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</si>
  <si>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</si>
  <si>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</si>
  <si>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</si>
  <si>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</si>
  <si>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</si>
  <si>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</si>
  <si>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</si>
  <si>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</si>
  <si>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</si>
  <si>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</si>
  <si>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</si>
  <si>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</si>
  <si>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</si>
  <si>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</si>
  <si>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</si>
  <si>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</si>
  <si>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</si>
  <si>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</si>
  <si>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</si>
  <si>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</si>
  <si>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</si>
  <si>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</si>
  <si>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</si>
  <si>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</si>
  <si>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</si>
  <si>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</si>
  <si>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</si>
  <si>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</si>
  <si>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</si>
  <si>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</si>
  <si>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</si>
  <si>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</si>
  <si>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</si>
  <si>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</si>
  <si>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</si>
  <si>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</si>
  <si>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</si>
  <si>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</si>
  <si>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</si>
  <si>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</si>
  <si>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</si>
  <si>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</si>
  <si>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</si>
  <si>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</si>
  <si>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</si>
  <si>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</si>
  <si>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</si>
  <si>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</si>
  <si>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</si>
  <si>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</si>
  <si>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</si>
  <si>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</si>
  <si>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</si>
  <si>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</si>
  <si>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</si>
  <si>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</si>
  <si>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</si>
  <si>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</si>
  <si>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</si>
  <si>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</si>
  <si>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</si>
  <si>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</si>
  <si>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</si>
  <si>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</si>
  <si>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</si>
  <si>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</si>
  <si>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</si>
  <si>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</si>
  <si>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</si>
  <si>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</si>
  <si>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</si>
  <si>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</si>
  <si>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</si>
  <si>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</si>
  <si>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</si>
  <si>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</si>
  <si>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</si>
  <si>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</si>
  <si>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</si>
  <si>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</si>
  <si>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</si>
  <si>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</si>
  <si>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</si>
  <si>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</si>
  <si>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</si>
  <si>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</si>
  <si>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</si>
  <si>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www.elektroprivreda.ba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</si>
  <si>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</si>
  <si>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</si>
  <si>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</si>
  <si>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</si>
  <si>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</si>
  <si>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</si>
  <si>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</si>
  <si>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</si>
  <si>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</si>
  <si>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</si>
  <si>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</si>
  <si>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</si>
  <si>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</si>
  <si>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</si>
  <si>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</si>
  <si>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KPMG B-H d.o.o, Zmaja od Bosne 7-7A/III, Sarajevo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</si>
  <si>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</si>
  <si>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</si>
  <si>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</si>
  <si>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</si>
  <si>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</si>
  <si>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</si>
  <si>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t xml:space="preserve">23. Stanje na dan 30.06. 2017. godine </t>
  </si>
  <si>
    <t>15. Ponovo iskazano stanje na dan 31. 12. 2016,</t>
  </si>
  <si>
    <r>
      <t xml:space="preserve">odnosno 01. 01. 2017. godine </t>
    </r>
    <r>
      <rPr>
        <i/>
        <sz val="10"/>
        <rFont val="Times New Roman"/>
        <family val="1"/>
      </rPr>
      <t>(912±913±914)</t>
    </r>
  </si>
  <si>
    <r>
      <t xml:space="preserve">12. Stanje na dan 31. 12. 2016. </t>
    </r>
    <r>
      <rPr>
        <i/>
        <sz val="10"/>
        <rFont val="Times New Roman"/>
        <family val="1"/>
      </rPr>
      <t>(904±905±906±907±908±909-910+911)</t>
    </r>
  </si>
  <si>
    <t>1. Stanje na dan 31. 12. 2015. godine</t>
  </si>
  <si>
    <t>4. Ponovo iskazano stanje na dan 31. 12. 2015, odnosno 01.01.2016. godine (901±902±903)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</si>
  <si>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Mr.sc. Almira Zulić Burek, predsjednica, mr. sc. Muzafer Brigić, član, Senad Herenda, član</t>
    </r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</si>
  <si>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</t>
  </si>
  <si>
    <t>Podaci o isplaćenoj dividendi i kamatama od vrijednosnih papira</t>
  </si>
  <si>
    <t>od 01.01. do 30.06. 2018. godine</t>
  </si>
  <si>
    <t>U     Sarajevu , 31.07.2018.  godine</t>
  </si>
  <si>
    <t>Dana 31.07.2018. godine</t>
  </si>
  <si>
    <t>za period od 01.01. do 30.06. 2018. godine</t>
  </si>
  <si>
    <t>za period koji se završava na dan 30.06.2018. godine</t>
  </si>
  <si>
    <t>4.463</t>
  </si>
  <si>
    <t>U izvještajnom periodu nisu održavane skupštine Društva</t>
  </si>
  <si>
    <t xml:space="preserve">- dr.sc. Izet Žigić, predsjednik Nadzornog odbora,
- dr.sc. Milenko Obad, član  Nadzornog odbora, 
- mr.sc. Jakub Dinarević, član Nadzornog odbora, 
- dr.sc. Izudin Džafić, član  Nadzornog odbora, 
- Sead Rešidbegović, član  Nadzornog odbora                                                                     - Mirza Hulusić, član Nadzornog odbora do 19.07.2018.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dr.sc.  Ramiz Kikanović  od 19.07.2018. godine                                                                                                   - mr.sc. Hasen Mašović
                                                                                                                                       </t>
  </si>
  <si>
    <r>
      <t xml:space="preserve">- Bajazit Jašarević,  Generalni direktor                                                                              - dr.sc. Nevad Ikanović,  Izvršni direktor za proizvodnju                                                - Admir Andelija, v.d. Izvršnog direktora za distribuciju (od 05.12.2017.), od 01.06.2018. godine Izvršni direktor za distribuciju                                                                                         - dr.sc. Džemo Borovina, Izvršni direktor za snabdijevanje i trgovinu                        - Muhamed Ražanica,  Izvršni direktor za ekonomske poslove                                    - Mensura Zuka,  Izvršni direktor za pravne i kadrovske poslove                               - dr. sc. Senad Salkić, Izvršni direktor za kapitalne investicije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</si>
  <si>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>2.523</t>
  </si>
  <si>
    <t xml:space="preserve">dr.sci Džemo Borovina, Izvršni direktor za snabdijevanje i trgovinu  je dioničar JP Elektroprivreda BiH d.d. – Sarajevo sa 48 dionica, odnosno 0,0002% od ukupnog broja dionica.                                                                                                                   dr.sci Senad Salkić,  Izvršni direktor za kapitalne investicije je dioničar je JP Elektroprivreda BiH d.d. – Sarajevo sa 29 dionica, odnosno 0,0001% od ukupnog broja dionica. </t>
  </si>
  <si>
    <t>na dan 30.06. 2018. godine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</si>
</sst>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#,##0.0"/>
    <numFmt numFmtId="182" formatCode="_(* #,##0_);_(* \(#,##0\);_(* &quot;-&quot;??_);_(@_)"/>
    <numFmt numFmtId="183" formatCode="0.0"/>
  </numFmts>
  <fonts count="48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0" fillId="0" borderId="20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0" xfId="57" applyFont="1">
      <alignment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/>
    </xf>
    <xf numFmtId="49" fontId="12" fillId="36" borderId="22" xfId="57" applyNumberFormat="1" applyFont="1" applyFill="1" applyBorder="1" applyAlignment="1">
      <alignment horizontal="left" vertical="top" wrapText="1"/>
      <protection/>
    </xf>
    <xf numFmtId="49" fontId="9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Fill="1" applyAlignment="1">
      <alignment horizontal="right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35" borderId="23" xfId="57" applyNumberFormat="1" applyFont="1" applyFill="1" applyBorder="1" applyAlignment="1">
      <alignment horizontal="center"/>
      <protection/>
    </xf>
    <xf numFmtId="49" fontId="10" fillId="0" borderId="24" xfId="57" applyNumberFormat="1" applyFont="1" applyBorder="1">
      <alignment/>
      <protection/>
    </xf>
    <xf numFmtId="49" fontId="9" fillId="0" borderId="25" xfId="57" applyNumberFormat="1" applyFont="1" applyBorder="1" applyAlignment="1">
      <alignment horizontal="left" vertical="center"/>
      <protection/>
    </xf>
    <xf numFmtId="49" fontId="10" fillId="0" borderId="25" xfId="57" applyNumberFormat="1" applyFont="1" applyBorder="1">
      <alignment/>
      <protection/>
    </xf>
    <xf numFmtId="49" fontId="10" fillId="0" borderId="25" xfId="57" applyNumberFormat="1" applyFont="1" applyBorder="1" applyAlignment="1">
      <alignment horizontal="left" vertical="center"/>
      <protection/>
    </xf>
    <xf numFmtId="49" fontId="12" fillId="0" borderId="25" xfId="57" applyNumberFormat="1" applyFont="1" applyBorder="1" applyAlignment="1">
      <alignment horizontal="center" vertical="center"/>
      <protection/>
    </xf>
    <xf numFmtId="49" fontId="12" fillId="0" borderId="22" xfId="57" applyNumberFormat="1" applyFont="1" applyBorder="1" applyAlignment="1">
      <alignment horizontal="center" vertical="center"/>
      <protection/>
    </xf>
    <xf numFmtId="49" fontId="13" fillId="0" borderId="25" xfId="52" applyNumberFormat="1" applyFont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>
      <alignment horizontal="justify" vertical="top" wrapText="1"/>
    </xf>
    <xf numFmtId="49" fontId="12" fillId="0" borderId="25" xfId="57" applyNumberFormat="1" applyFont="1" applyBorder="1" applyAlignment="1">
      <alignment horizontal="center" vertical="center" wrapText="1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vertical="top" wrapText="1"/>
    </xf>
    <xf numFmtId="49" fontId="12" fillId="0" borderId="25" xfId="57" applyNumberFormat="1" applyFont="1" applyFill="1" applyBorder="1" applyAlignment="1">
      <alignment horizontal="left" vertical="top" wrapText="1"/>
      <protection/>
    </xf>
    <xf numFmtId="49" fontId="12" fillId="0" borderId="25" xfId="0" applyNumberFormat="1" applyFont="1" applyBorder="1" applyAlignment="1">
      <alignment horizontal="justify" vertical="top" wrapText="1"/>
    </xf>
    <xf numFmtId="49" fontId="9" fillId="0" borderId="25" xfId="0" applyNumberFormat="1" applyFont="1" applyBorder="1" applyAlignment="1">
      <alignment horizontal="justify" vertical="top" wrapText="1"/>
    </xf>
    <xf numFmtId="49" fontId="12" fillId="31" borderId="26" xfId="57" applyNumberFormat="1" applyFont="1" applyFill="1" applyBorder="1" applyAlignment="1">
      <alignment horizontal="center" vertical="center"/>
      <protection/>
    </xf>
    <xf numFmtId="49" fontId="10" fillId="0" borderId="22" xfId="57" applyNumberFormat="1" applyFont="1" applyBorder="1">
      <alignment/>
      <protection/>
    </xf>
    <xf numFmtId="49" fontId="12" fillId="0" borderId="27" xfId="61" applyNumberFormat="1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justify" vertical="top" wrapText="1"/>
    </xf>
    <xf numFmtId="49" fontId="9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7" xfId="61" applyNumberFormat="1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justify" vertical="top" wrapText="1"/>
    </xf>
    <xf numFmtId="49" fontId="12" fillId="36" borderId="25" xfId="57" applyNumberFormat="1" applyFont="1" applyFill="1" applyBorder="1" applyAlignment="1">
      <alignment horizontal="left" vertical="top" wrapText="1"/>
      <protection/>
    </xf>
    <xf numFmtId="49" fontId="12" fillId="36" borderId="25" xfId="57" applyNumberFormat="1" applyFont="1" applyFill="1" applyBorder="1" applyAlignment="1" applyProtection="1">
      <alignment horizontal="left" vertical="top" wrapText="1"/>
      <protection locked="0"/>
    </xf>
    <xf numFmtId="49" fontId="12" fillId="36" borderId="22" xfId="57" applyNumberFormat="1" applyFont="1" applyFill="1" applyBorder="1" applyAlignment="1">
      <alignment horizontal="center" vertical="center"/>
      <protection/>
    </xf>
    <xf numFmtId="49" fontId="12" fillId="36" borderId="28" xfId="57" applyNumberFormat="1" applyFont="1" applyFill="1" applyBorder="1" applyAlignment="1">
      <alignment horizontal="left" vertical="top" wrapText="1"/>
      <protection/>
    </xf>
    <xf numFmtId="49" fontId="12" fillId="0" borderId="25" xfId="57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1" fontId="10" fillId="0" borderId="29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9" fillId="34" borderId="23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3" fontId="9" fillId="0" borderId="29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1" xfId="0" applyNumberFormat="1" applyFont="1" applyBorder="1" applyAlignment="1">
      <alignment wrapText="1"/>
    </xf>
    <xf numFmtId="3" fontId="9" fillId="0" borderId="29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1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1" xfId="0" applyNumberFormat="1" applyFont="1" applyBorder="1" applyAlignment="1">
      <alignment wrapText="1"/>
    </xf>
    <xf numFmtId="3" fontId="9" fillId="0" borderId="29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1" xfId="0" applyNumberFormat="1" applyFont="1" applyBorder="1" applyAlignment="1">
      <alignment horizontal="right"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1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3" fontId="10" fillId="0" borderId="29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49" fontId="10" fillId="34" borderId="35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vertical="top" wrapText="1"/>
    </xf>
    <xf numFmtId="0" fontId="10" fillId="35" borderId="23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57" applyFont="1" applyBorder="1" applyAlignment="1">
      <alignment horizontal="center" wrapText="1"/>
      <protection/>
    </xf>
    <xf numFmtId="0" fontId="10" fillId="0" borderId="2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8" t="s">
        <v>150</v>
      </c>
      <c r="B1" s="89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0" t="s">
        <v>676</v>
      </c>
      <c r="B2" s="91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2" t="s">
        <v>146</v>
      </c>
      <c r="B3" s="92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12" t="s">
        <v>130</v>
      </c>
      <c r="B4" s="93"/>
    </row>
    <row r="5" spans="1:2" ht="13.5">
      <c r="A5" s="94" t="s">
        <v>124</v>
      </c>
      <c r="B5" s="95"/>
    </row>
    <row r="6" spans="1:2" ht="12.75">
      <c r="A6" s="96" t="s">
        <v>129</v>
      </c>
      <c r="B6" s="97" t="s">
        <v>646</v>
      </c>
    </row>
    <row r="7" spans="1:2" ht="12.75">
      <c r="A7" s="96" t="s">
        <v>118</v>
      </c>
      <c r="B7" s="97" t="s">
        <v>647</v>
      </c>
    </row>
    <row r="8" spans="1:2" ht="12.75">
      <c r="A8" s="113" t="s">
        <v>121</v>
      </c>
      <c r="B8" s="97" t="s">
        <v>643</v>
      </c>
    </row>
    <row r="9" spans="1:2" ht="12.75">
      <c r="A9" s="96" t="s">
        <v>119</v>
      </c>
      <c r="B9" s="98" t="s">
        <v>650</v>
      </c>
    </row>
    <row r="10" spans="1:2" ht="12.75">
      <c r="A10" s="96" t="s">
        <v>120</v>
      </c>
      <c r="B10" s="99" t="s">
        <v>644</v>
      </c>
    </row>
    <row r="11" spans="1:2" ht="24.75" customHeight="1">
      <c r="A11" s="114" t="s">
        <v>125</v>
      </c>
      <c r="B11" s="101" t="s">
        <v>651</v>
      </c>
    </row>
    <row r="12" spans="1:2" ht="15" customHeight="1">
      <c r="A12" s="114" t="s">
        <v>131</v>
      </c>
      <c r="B12" s="102" t="s">
        <v>681</v>
      </c>
    </row>
    <row r="13" spans="1:2" ht="17.25" customHeight="1">
      <c r="A13" s="114" t="s">
        <v>137</v>
      </c>
      <c r="B13" s="97" t="s">
        <v>666</v>
      </c>
    </row>
    <row r="14" spans="1:2" ht="12.75">
      <c r="A14" s="114" t="s">
        <v>126</v>
      </c>
      <c r="B14" s="103" t="s">
        <v>660</v>
      </c>
    </row>
    <row r="15" spans="1:2" ht="25.5">
      <c r="A15" s="114" t="s">
        <v>145</v>
      </c>
      <c r="B15" s="97" t="s">
        <v>645</v>
      </c>
    </row>
    <row r="16" spans="1:2" ht="25.5">
      <c r="A16" s="114" t="s">
        <v>128</v>
      </c>
      <c r="B16" s="105" t="s">
        <v>673</v>
      </c>
    </row>
    <row r="17" spans="1:2" ht="13.5">
      <c r="A17" s="104" t="s">
        <v>127</v>
      </c>
      <c r="B17" s="95"/>
    </row>
    <row r="18" spans="1:2" ht="127.5">
      <c r="A18" s="114" t="s">
        <v>658</v>
      </c>
      <c r="B18" s="120" t="s">
        <v>683</v>
      </c>
    </row>
    <row r="19" spans="1:2" ht="114.75">
      <c r="A19" s="114" t="s">
        <v>659</v>
      </c>
      <c r="B19" s="121" t="s">
        <v>684</v>
      </c>
    </row>
    <row r="20" spans="1:2" s="78" customFormat="1" ht="76.5">
      <c r="A20" s="106" t="s">
        <v>132</v>
      </c>
      <c r="B20" s="124" t="s">
        <v>686</v>
      </c>
    </row>
    <row r="21" spans="1:2" ht="17.25" customHeight="1">
      <c r="A21" s="107" t="s">
        <v>148</v>
      </c>
      <c r="B21" s="95"/>
    </row>
    <row r="22" spans="1:2" ht="12.75">
      <c r="A22" s="115" t="s">
        <v>133</v>
      </c>
      <c r="B22" s="122" t="s">
        <v>685</v>
      </c>
    </row>
    <row r="23" spans="1:2" ht="25.5">
      <c r="A23" s="114" t="s">
        <v>134</v>
      </c>
      <c r="B23" s="102" t="s">
        <v>661</v>
      </c>
    </row>
    <row r="24" spans="1:2" ht="38.25">
      <c r="A24" s="114" t="s">
        <v>135</v>
      </c>
      <c r="B24" s="108" t="s">
        <v>665</v>
      </c>
    </row>
    <row r="25" spans="1:2" ht="27">
      <c r="A25" s="104" t="s">
        <v>161</v>
      </c>
      <c r="B25" s="109"/>
    </row>
    <row r="26" spans="1:2" ht="153">
      <c r="A26" s="115" t="s">
        <v>136</v>
      </c>
      <c r="B26" s="87" t="s">
        <v>674</v>
      </c>
    </row>
    <row r="27" spans="1:2" ht="27">
      <c r="A27" s="104" t="s">
        <v>138</v>
      </c>
      <c r="B27" s="95"/>
    </row>
    <row r="28" spans="1:2" ht="53.25" customHeight="1">
      <c r="A28" s="115" t="s">
        <v>140</v>
      </c>
      <c r="B28" s="123" t="s">
        <v>682</v>
      </c>
    </row>
    <row r="29" spans="1:2" ht="12.75">
      <c r="A29" s="116" t="s">
        <v>141</v>
      </c>
      <c r="B29" s="110"/>
    </row>
    <row r="30" spans="1:2" ht="12.75">
      <c r="A30" s="114" t="s">
        <v>142</v>
      </c>
      <c r="B30" s="118"/>
    </row>
    <row r="31" spans="1:2" ht="13.5">
      <c r="A31" s="107" t="s">
        <v>139</v>
      </c>
      <c r="B31" s="100"/>
    </row>
    <row r="32" spans="1:2" ht="12.75">
      <c r="A32" s="119" t="s">
        <v>675</v>
      </c>
      <c r="B32" s="100"/>
    </row>
    <row r="33" spans="1:2" ht="38.25">
      <c r="A33" s="114" t="s">
        <v>143</v>
      </c>
      <c r="B33" s="100"/>
    </row>
    <row r="34" spans="1:2" ht="38.25">
      <c r="A34" s="114" t="s">
        <v>144</v>
      </c>
      <c r="B34" s="100"/>
    </row>
    <row r="35" spans="1:2" ht="38.25">
      <c r="A35" s="114" t="s">
        <v>162</v>
      </c>
      <c r="B35" s="100"/>
    </row>
    <row r="36" spans="1:2" ht="38.25">
      <c r="A36" s="117" t="s">
        <v>163</v>
      </c>
      <c r="B36" s="111"/>
    </row>
    <row r="37" spans="1:2" ht="12.75">
      <c r="A37" s="59"/>
      <c r="B37" s="81"/>
    </row>
    <row r="38" spans="1:2" ht="13.5">
      <c r="A38" s="13" t="s">
        <v>677</v>
      </c>
      <c r="B38" s="10"/>
    </row>
    <row r="39" spans="1:2" ht="13.5">
      <c r="A39" s="14"/>
      <c r="B39" s="15"/>
    </row>
    <row r="40" ht="13.5">
      <c r="B40" s="10" t="s">
        <v>160</v>
      </c>
    </row>
    <row r="41" ht="12.75">
      <c r="B41" s="15"/>
    </row>
  </sheetData>
  <sheetProtection/>
  <hyperlinks>
    <hyperlink ref="B10" r:id="rId1" display="www.elektroprivreda.ba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26" t="s">
        <v>646</v>
      </c>
      <c r="C3" s="127"/>
      <c r="D3" s="127"/>
      <c r="E3" s="127"/>
      <c r="F3" s="127"/>
      <c r="G3" s="127"/>
      <c r="H3" s="127"/>
      <c r="I3" s="127"/>
    </row>
    <row r="4" spans="1:9" ht="12.75">
      <c r="A4" s="18" t="s">
        <v>174</v>
      </c>
      <c r="B4" s="126" t="s">
        <v>648</v>
      </c>
      <c r="C4" s="127"/>
      <c r="D4" s="127"/>
      <c r="E4" s="127"/>
      <c r="F4" s="127"/>
      <c r="G4" s="127"/>
      <c r="H4" s="127"/>
      <c r="I4" s="127"/>
    </row>
    <row r="5" spans="1:9" ht="12.75">
      <c r="A5" s="18" t="s">
        <v>175</v>
      </c>
      <c r="B5" s="126" t="s">
        <v>656</v>
      </c>
      <c r="C5" s="127"/>
      <c r="D5" s="127"/>
      <c r="E5" s="127"/>
      <c r="F5" s="127"/>
      <c r="G5" s="127"/>
      <c r="H5" s="127"/>
      <c r="I5" s="127"/>
    </row>
    <row r="6" spans="1:9" ht="12.75">
      <c r="A6" s="18" t="s">
        <v>176</v>
      </c>
      <c r="B6" s="155">
        <v>4200225150005</v>
      </c>
      <c r="C6" s="156"/>
      <c r="D6" s="156"/>
      <c r="E6" s="156"/>
      <c r="F6" s="156"/>
      <c r="G6" s="156"/>
      <c r="H6" s="156"/>
      <c r="I6" s="157"/>
    </row>
    <row r="7" spans="1:9" ht="12.75">
      <c r="A7" s="18" t="s">
        <v>177</v>
      </c>
      <c r="B7" s="126" t="s">
        <v>655</v>
      </c>
      <c r="C7" s="127"/>
      <c r="D7" s="127"/>
      <c r="E7" s="127"/>
      <c r="F7" s="127"/>
      <c r="G7" s="127"/>
      <c r="H7" s="127"/>
      <c r="I7" s="127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58" t="s">
        <v>663</v>
      </c>
      <c r="B11" s="159"/>
      <c r="C11" s="159"/>
      <c r="D11" s="159"/>
      <c r="E11" s="159"/>
      <c r="F11" s="159"/>
      <c r="G11" s="159"/>
      <c r="H11" s="159"/>
      <c r="I11" s="159"/>
    </row>
    <row r="12" spans="1:9" ht="12" customHeight="1" thickTop="1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3:8" ht="18.75" customHeight="1">
      <c r="C13" s="162" t="s">
        <v>676</v>
      </c>
      <c r="D13" s="161"/>
      <c r="E13" s="161"/>
      <c r="F13" s="161"/>
      <c r="G13" s="161"/>
      <c r="H13" s="63"/>
    </row>
    <row r="14" ht="12.75">
      <c r="I14" s="60" t="s">
        <v>330</v>
      </c>
    </row>
    <row r="15" spans="1:9" ht="12.75">
      <c r="A15" s="128" t="s">
        <v>116</v>
      </c>
      <c r="B15" s="163" t="s">
        <v>178</v>
      </c>
      <c r="C15" s="164"/>
      <c r="D15" s="21" t="s">
        <v>179</v>
      </c>
      <c r="E15" s="169" t="s">
        <v>164</v>
      </c>
      <c r="F15" s="170"/>
      <c r="G15" s="171"/>
      <c r="H15" s="172" t="s">
        <v>180</v>
      </c>
      <c r="I15" s="173"/>
    </row>
    <row r="16" spans="1:9" ht="12.75">
      <c r="A16" s="129"/>
      <c r="B16" s="165"/>
      <c r="C16" s="166"/>
      <c r="D16" s="22"/>
      <c r="E16" s="176" t="s">
        <v>181</v>
      </c>
      <c r="F16" s="177"/>
      <c r="G16" s="178"/>
      <c r="H16" s="174"/>
      <c r="I16" s="175"/>
    </row>
    <row r="17" spans="1:9" ht="12.75">
      <c r="A17" s="130"/>
      <c r="B17" s="165"/>
      <c r="C17" s="166"/>
      <c r="D17" s="22"/>
      <c r="E17" s="149"/>
      <c r="F17" s="150"/>
      <c r="G17" s="151"/>
      <c r="H17" s="64" t="s">
        <v>182</v>
      </c>
      <c r="I17" s="65" t="s">
        <v>183</v>
      </c>
    </row>
    <row r="18" spans="1:9" ht="12.75">
      <c r="A18" s="131"/>
      <c r="B18" s="167"/>
      <c r="C18" s="168"/>
      <c r="D18" s="24"/>
      <c r="E18" s="152"/>
      <c r="F18" s="153"/>
      <c r="G18" s="154"/>
      <c r="H18" s="66" t="s">
        <v>184</v>
      </c>
      <c r="I18" s="67" t="s">
        <v>184</v>
      </c>
    </row>
    <row r="19" spans="1:9" ht="12.75">
      <c r="A19" s="25">
        <v>1</v>
      </c>
      <c r="B19" s="160">
        <v>2</v>
      </c>
      <c r="C19" s="160"/>
      <c r="D19" s="25">
        <v>3</v>
      </c>
      <c r="E19" s="160">
        <v>4</v>
      </c>
      <c r="F19" s="160"/>
      <c r="G19" s="160"/>
      <c r="H19" s="67">
        <v>5</v>
      </c>
      <c r="I19" s="67">
        <v>6</v>
      </c>
    </row>
    <row r="20" spans="1:9" ht="13.5">
      <c r="A20" s="26"/>
      <c r="B20" s="133" t="s">
        <v>185</v>
      </c>
      <c r="C20" s="133"/>
      <c r="D20" s="26"/>
      <c r="E20" s="144"/>
      <c r="F20" s="144"/>
      <c r="G20" s="144"/>
      <c r="H20" s="68"/>
      <c r="I20" s="68"/>
    </row>
    <row r="21" spans="1:9" ht="12.75">
      <c r="A21" s="26"/>
      <c r="B21" s="132" t="s">
        <v>186</v>
      </c>
      <c r="C21" s="132"/>
      <c r="D21" s="26"/>
      <c r="E21" s="26"/>
      <c r="F21" s="26"/>
      <c r="G21" s="26"/>
      <c r="H21" s="69"/>
      <c r="I21" s="69"/>
    </row>
    <row r="22" spans="1:9" ht="13.5" customHeight="1">
      <c r="A22" s="26"/>
      <c r="B22" s="133" t="s">
        <v>35</v>
      </c>
      <c r="C22" s="133"/>
      <c r="D22" s="26"/>
      <c r="E22" s="26">
        <v>2</v>
      </c>
      <c r="F22" s="26">
        <v>0</v>
      </c>
      <c r="G22" s="26">
        <v>1</v>
      </c>
      <c r="H22" s="71">
        <f>H23+H27+H31+H32</f>
        <v>479953414</v>
      </c>
      <c r="I22" s="71">
        <f>I23+I27+I31+I32</f>
        <v>568204340</v>
      </c>
    </row>
    <row r="23" spans="1:9" ht="19.5" customHeight="1">
      <c r="A23" s="26">
        <v>60</v>
      </c>
      <c r="B23" s="132" t="s">
        <v>187</v>
      </c>
      <c r="C23" s="132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32" t="s">
        <v>188</v>
      </c>
      <c r="C24" s="132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32" t="s">
        <v>189</v>
      </c>
      <c r="C25" s="132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32" t="s">
        <v>190</v>
      </c>
      <c r="C26" s="132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32" t="s">
        <v>191</v>
      </c>
      <c r="C27" s="132"/>
      <c r="D27" s="26"/>
      <c r="E27" s="26">
        <v>2</v>
      </c>
      <c r="F27" s="26">
        <v>0</v>
      </c>
      <c r="G27" s="26">
        <v>6</v>
      </c>
      <c r="H27" s="69">
        <f>SUM(H28:H30)</f>
        <v>473729224</v>
      </c>
      <c r="I27" s="69">
        <f>SUM(I28:I30)</f>
        <v>562795481</v>
      </c>
    </row>
    <row r="28" spans="1:9" ht="28.5" customHeight="1">
      <c r="A28" s="26">
        <v>610</v>
      </c>
      <c r="B28" s="132" t="s">
        <v>192</v>
      </c>
      <c r="C28" s="132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32" t="s">
        <v>193</v>
      </c>
      <c r="C29" s="132"/>
      <c r="D29" s="26"/>
      <c r="E29" s="26">
        <v>2</v>
      </c>
      <c r="F29" s="26">
        <v>0</v>
      </c>
      <c r="G29" s="26">
        <v>8</v>
      </c>
      <c r="H29" s="69">
        <v>464756487</v>
      </c>
      <c r="I29" s="69">
        <v>551995304</v>
      </c>
    </row>
    <row r="30" spans="1:9" ht="27" customHeight="1">
      <c r="A30" s="26">
        <v>612</v>
      </c>
      <c r="B30" s="132" t="s">
        <v>194</v>
      </c>
      <c r="C30" s="132"/>
      <c r="D30" s="26"/>
      <c r="E30" s="26">
        <v>2</v>
      </c>
      <c r="F30" s="26">
        <v>0</v>
      </c>
      <c r="G30" s="26">
        <v>9</v>
      </c>
      <c r="H30" s="69">
        <v>8972737</v>
      </c>
      <c r="I30" s="69">
        <v>10800177</v>
      </c>
    </row>
    <row r="31" spans="1:9" ht="28.5" customHeight="1">
      <c r="A31" s="26">
        <v>62</v>
      </c>
      <c r="B31" s="132" t="s">
        <v>195</v>
      </c>
      <c r="C31" s="132"/>
      <c r="D31" s="26"/>
      <c r="E31" s="26">
        <v>2</v>
      </c>
      <c r="F31" s="26">
        <v>1</v>
      </c>
      <c r="G31" s="26">
        <v>0</v>
      </c>
      <c r="H31" s="69">
        <v>1055581</v>
      </c>
      <c r="I31" s="69">
        <v>963455</v>
      </c>
    </row>
    <row r="32" spans="1:9" ht="18.75" customHeight="1">
      <c r="A32" s="26">
        <v>65</v>
      </c>
      <c r="B32" s="132" t="s">
        <v>196</v>
      </c>
      <c r="C32" s="132"/>
      <c r="D32" s="26"/>
      <c r="E32" s="26">
        <v>2</v>
      </c>
      <c r="F32" s="26">
        <v>1</v>
      </c>
      <c r="G32" s="26">
        <v>1</v>
      </c>
      <c r="H32" s="69">
        <v>5168609</v>
      </c>
      <c r="I32" s="69">
        <v>4445404</v>
      </c>
    </row>
    <row r="33" spans="1:9" ht="40.5" customHeight="1">
      <c r="A33" s="26"/>
      <c r="B33" s="133" t="s">
        <v>36</v>
      </c>
      <c r="C33" s="133"/>
      <c r="D33" s="26"/>
      <c r="E33" s="26">
        <v>2</v>
      </c>
      <c r="F33" s="26">
        <v>1</v>
      </c>
      <c r="G33" s="26">
        <v>2</v>
      </c>
      <c r="H33" s="71">
        <f>H34+H35+H36+H40+H41+H42+H43+H44+H45</f>
        <v>439529598</v>
      </c>
      <c r="I33" s="71">
        <f>I34+I35+I36+I40+I41+I42+I43+I44+I45</f>
        <v>598437942</v>
      </c>
    </row>
    <row r="34" spans="1:9" ht="12.75" customHeight="1">
      <c r="A34" s="26">
        <v>50</v>
      </c>
      <c r="B34" s="132" t="s">
        <v>197</v>
      </c>
      <c r="C34" s="132"/>
      <c r="D34" s="26"/>
      <c r="E34" s="26">
        <v>2</v>
      </c>
      <c r="F34" s="26">
        <v>1</v>
      </c>
      <c r="G34" s="26">
        <v>3</v>
      </c>
      <c r="H34" s="69">
        <v>36072491</v>
      </c>
      <c r="I34" s="69">
        <v>162125111</v>
      </c>
    </row>
    <row r="35" spans="1:9" ht="12.75" customHeight="1">
      <c r="A35" s="26">
        <v>51</v>
      </c>
      <c r="B35" s="132" t="s">
        <v>198</v>
      </c>
      <c r="C35" s="132"/>
      <c r="D35" s="26"/>
      <c r="E35" s="26">
        <v>2</v>
      </c>
      <c r="F35" s="26">
        <v>1</v>
      </c>
      <c r="G35" s="26">
        <v>4</v>
      </c>
      <c r="H35" s="69">
        <v>167947347</v>
      </c>
      <c r="I35" s="69">
        <v>206559503</v>
      </c>
    </row>
    <row r="36" spans="1:9" ht="27" customHeight="1">
      <c r="A36" s="26">
        <v>52</v>
      </c>
      <c r="B36" s="132" t="s">
        <v>199</v>
      </c>
      <c r="C36" s="132"/>
      <c r="D36" s="26"/>
      <c r="E36" s="26">
        <v>2</v>
      </c>
      <c r="F36" s="26">
        <v>1</v>
      </c>
      <c r="G36" s="26">
        <v>5</v>
      </c>
      <c r="H36" s="69">
        <f>SUM(H37:H39)</f>
        <v>85115473</v>
      </c>
      <c r="I36" s="69">
        <f>SUM(I37:I39)</f>
        <v>87202722</v>
      </c>
    </row>
    <row r="37" spans="1:9" ht="26.25" customHeight="1">
      <c r="A37" s="26" t="s">
        <v>200</v>
      </c>
      <c r="B37" s="132" t="s">
        <v>201</v>
      </c>
      <c r="C37" s="132"/>
      <c r="D37" s="26"/>
      <c r="E37" s="26">
        <v>2</v>
      </c>
      <c r="F37" s="26">
        <v>1</v>
      </c>
      <c r="G37" s="26">
        <v>6</v>
      </c>
      <c r="H37" s="69">
        <v>74798861</v>
      </c>
      <c r="I37" s="69">
        <v>76211236</v>
      </c>
    </row>
    <row r="38" spans="1:9" ht="26.25" customHeight="1">
      <c r="A38" s="26" t="s">
        <v>202</v>
      </c>
      <c r="B38" s="132" t="s">
        <v>203</v>
      </c>
      <c r="C38" s="132"/>
      <c r="D38" s="26"/>
      <c r="E38" s="26">
        <v>2</v>
      </c>
      <c r="F38" s="26">
        <v>1</v>
      </c>
      <c r="G38" s="26">
        <v>7</v>
      </c>
      <c r="H38" s="69">
        <v>10143773</v>
      </c>
      <c r="I38" s="69">
        <v>10769155</v>
      </c>
    </row>
    <row r="39" spans="1:9" ht="27.75" customHeight="1">
      <c r="A39" s="26" t="s">
        <v>204</v>
      </c>
      <c r="B39" s="132" t="s">
        <v>205</v>
      </c>
      <c r="C39" s="132"/>
      <c r="D39" s="26"/>
      <c r="E39" s="26">
        <v>2</v>
      </c>
      <c r="F39" s="26">
        <v>1</v>
      </c>
      <c r="G39" s="26">
        <v>8</v>
      </c>
      <c r="H39" s="69">
        <v>172839</v>
      </c>
      <c r="I39" s="69">
        <v>222331</v>
      </c>
    </row>
    <row r="40" spans="1:9" ht="19.5" customHeight="1">
      <c r="A40" s="26">
        <v>53</v>
      </c>
      <c r="B40" s="132" t="s">
        <v>206</v>
      </c>
      <c r="C40" s="132"/>
      <c r="D40" s="26"/>
      <c r="E40" s="26">
        <v>2</v>
      </c>
      <c r="F40" s="26">
        <v>1</v>
      </c>
      <c r="G40" s="26">
        <v>9</v>
      </c>
      <c r="H40" s="69">
        <v>32340277</v>
      </c>
      <c r="I40" s="69">
        <v>37797107</v>
      </c>
    </row>
    <row r="41" spans="1:9" ht="12.75" customHeight="1">
      <c r="A41" s="26" t="s">
        <v>207</v>
      </c>
      <c r="B41" s="132" t="s">
        <v>208</v>
      </c>
      <c r="C41" s="132"/>
      <c r="D41" s="26"/>
      <c r="E41" s="26">
        <v>2</v>
      </c>
      <c r="F41" s="26">
        <v>2</v>
      </c>
      <c r="G41" s="26">
        <v>0</v>
      </c>
      <c r="H41" s="69">
        <v>80007686</v>
      </c>
      <c r="I41" s="69">
        <v>77120431</v>
      </c>
    </row>
    <row r="42" spans="1:9" ht="12.75" customHeight="1">
      <c r="A42" s="26" t="s">
        <v>209</v>
      </c>
      <c r="B42" s="132" t="s">
        <v>210</v>
      </c>
      <c r="C42" s="132"/>
      <c r="D42" s="26"/>
      <c r="E42" s="26">
        <v>2</v>
      </c>
      <c r="F42" s="26">
        <v>2</v>
      </c>
      <c r="G42" s="26">
        <v>1</v>
      </c>
      <c r="H42" s="69">
        <v>3298200</v>
      </c>
      <c r="I42" s="69">
        <v>1702420</v>
      </c>
    </row>
    <row r="43" spans="1:9" ht="14.25" customHeight="1">
      <c r="A43" s="26">
        <v>55</v>
      </c>
      <c r="B43" s="132" t="s">
        <v>211</v>
      </c>
      <c r="C43" s="132"/>
      <c r="D43" s="26"/>
      <c r="E43" s="26">
        <v>2</v>
      </c>
      <c r="F43" s="26">
        <v>2</v>
      </c>
      <c r="G43" s="26">
        <v>2</v>
      </c>
      <c r="H43" s="69">
        <v>34748124</v>
      </c>
      <c r="I43" s="69">
        <v>25930648</v>
      </c>
    </row>
    <row r="44" spans="1:9" ht="25.5">
      <c r="A44" s="26" t="s">
        <v>212</v>
      </c>
      <c r="B44" s="132" t="s">
        <v>213</v>
      </c>
      <c r="C44" s="132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32" t="s">
        <v>215</v>
      </c>
      <c r="C45" s="132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33" t="s">
        <v>37</v>
      </c>
      <c r="C46" s="133"/>
      <c r="D46" s="26"/>
      <c r="E46" s="26">
        <v>2</v>
      </c>
      <c r="F46" s="26">
        <v>2</v>
      </c>
      <c r="G46" s="26">
        <v>5</v>
      </c>
      <c r="H46" s="71">
        <f>H22-H33</f>
        <v>40423816</v>
      </c>
      <c r="I46" s="71"/>
    </row>
    <row r="47" spans="1:9" ht="15.75" customHeight="1">
      <c r="A47" s="26"/>
      <c r="B47" s="133" t="s">
        <v>38</v>
      </c>
      <c r="C47" s="133"/>
      <c r="D47" s="26"/>
      <c r="E47" s="26">
        <v>2</v>
      </c>
      <c r="F47" s="26">
        <v>2</v>
      </c>
      <c r="G47" s="26">
        <v>6</v>
      </c>
      <c r="H47" s="71"/>
      <c r="I47" s="71">
        <f>I33-I22</f>
        <v>30233602</v>
      </c>
    </row>
    <row r="48" spans="1:9" ht="12.75">
      <c r="A48" s="26"/>
      <c r="B48" s="132" t="s">
        <v>216</v>
      </c>
      <c r="C48" s="132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33" t="s">
        <v>39</v>
      </c>
      <c r="C49" s="133"/>
      <c r="D49" s="26"/>
      <c r="E49" s="26">
        <v>2</v>
      </c>
      <c r="F49" s="26">
        <v>2</v>
      </c>
      <c r="G49" s="5">
        <v>7</v>
      </c>
      <c r="H49" s="71">
        <f>SUM(H50:H55)</f>
        <v>2982970</v>
      </c>
      <c r="I49" s="71">
        <f>SUM(I50:I55)</f>
        <v>5330891</v>
      </c>
    </row>
    <row r="50" spans="1:9" ht="26.25" customHeight="1">
      <c r="A50" s="26">
        <v>660</v>
      </c>
      <c r="B50" s="132" t="s">
        <v>217</v>
      </c>
      <c r="C50" s="132"/>
      <c r="D50" s="26"/>
      <c r="E50" s="26">
        <v>2</v>
      </c>
      <c r="F50" s="26">
        <v>2</v>
      </c>
      <c r="G50" s="5">
        <v>8</v>
      </c>
      <c r="H50" s="69">
        <v>252</v>
      </c>
      <c r="I50" s="69">
        <v>0</v>
      </c>
    </row>
    <row r="51" spans="1:9" ht="15.75" customHeight="1">
      <c r="A51" s="26">
        <v>661</v>
      </c>
      <c r="B51" s="132" t="s">
        <v>218</v>
      </c>
      <c r="C51" s="132"/>
      <c r="D51" s="26"/>
      <c r="E51" s="26">
        <v>2</v>
      </c>
      <c r="F51" s="26">
        <v>2</v>
      </c>
      <c r="G51" s="26">
        <v>9</v>
      </c>
      <c r="H51" s="69">
        <v>2735748</v>
      </c>
      <c r="I51" s="69">
        <v>3206217</v>
      </c>
    </row>
    <row r="52" spans="1:9" ht="12.75">
      <c r="A52" s="26">
        <v>662</v>
      </c>
      <c r="B52" s="132" t="s">
        <v>219</v>
      </c>
      <c r="C52" s="132"/>
      <c r="D52" s="26"/>
      <c r="E52" s="26">
        <v>2</v>
      </c>
      <c r="F52" s="26">
        <v>3</v>
      </c>
      <c r="G52" s="26">
        <v>0</v>
      </c>
      <c r="H52" s="69">
        <v>23466</v>
      </c>
      <c r="I52" s="69">
        <v>2025734</v>
      </c>
    </row>
    <row r="53" spans="1:9" ht="12.75">
      <c r="A53" s="26">
        <v>663</v>
      </c>
      <c r="B53" s="132" t="s">
        <v>220</v>
      </c>
      <c r="C53" s="132"/>
      <c r="D53" s="26"/>
      <c r="E53" s="26">
        <v>2</v>
      </c>
      <c r="F53" s="26">
        <v>3</v>
      </c>
      <c r="G53" s="26">
        <v>1</v>
      </c>
      <c r="H53" s="69">
        <v>0</v>
      </c>
      <c r="I53" s="69">
        <v>0</v>
      </c>
    </row>
    <row r="54" spans="1:9" ht="26.25" customHeight="1">
      <c r="A54" s="26">
        <v>664</v>
      </c>
      <c r="B54" s="132" t="s">
        <v>221</v>
      </c>
      <c r="C54" s="132"/>
      <c r="D54" s="26"/>
      <c r="E54" s="26">
        <v>2</v>
      </c>
      <c r="F54" s="26">
        <v>3</v>
      </c>
      <c r="G54" s="26">
        <v>2</v>
      </c>
      <c r="H54" s="69">
        <v>0</v>
      </c>
      <c r="I54" s="69">
        <v>0</v>
      </c>
    </row>
    <row r="55" spans="1:9" ht="12.75">
      <c r="A55" s="26">
        <v>669</v>
      </c>
      <c r="B55" s="132" t="s">
        <v>222</v>
      </c>
      <c r="C55" s="132"/>
      <c r="D55" s="26"/>
      <c r="E55" s="26">
        <v>2</v>
      </c>
      <c r="F55" s="26">
        <v>3</v>
      </c>
      <c r="G55" s="26">
        <v>3</v>
      </c>
      <c r="H55" s="69">
        <v>223504</v>
      </c>
      <c r="I55" s="69">
        <v>98940</v>
      </c>
    </row>
    <row r="56" spans="1:9" ht="13.5">
      <c r="A56" s="26">
        <v>56</v>
      </c>
      <c r="B56" s="133" t="s">
        <v>40</v>
      </c>
      <c r="C56" s="133"/>
      <c r="D56" s="26"/>
      <c r="E56" s="26">
        <v>2</v>
      </c>
      <c r="F56" s="26">
        <v>3</v>
      </c>
      <c r="G56" s="26">
        <v>4</v>
      </c>
      <c r="H56" s="71">
        <f>SUM(H57:H61)</f>
        <v>3367184</v>
      </c>
      <c r="I56" s="71">
        <f>SUM(I57:I61)</f>
        <v>2201002</v>
      </c>
    </row>
    <row r="57" spans="1:9" ht="25.5" customHeight="1">
      <c r="A57" s="26">
        <v>560</v>
      </c>
      <c r="B57" s="132" t="s">
        <v>223</v>
      </c>
      <c r="C57" s="132"/>
      <c r="D57" s="26"/>
      <c r="E57" s="26">
        <v>2</v>
      </c>
      <c r="F57" s="26">
        <v>3</v>
      </c>
      <c r="G57" s="26">
        <v>5</v>
      </c>
      <c r="H57" s="69">
        <v>0</v>
      </c>
      <c r="I57" s="69">
        <v>0</v>
      </c>
    </row>
    <row r="58" spans="1:9" ht="12.75">
      <c r="A58" s="26">
        <v>561</v>
      </c>
      <c r="B58" s="132" t="s">
        <v>224</v>
      </c>
      <c r="C58" s="132"/>
      <c r="D58" s="26"/>
      <c r="E58" s="26">
        <v>2</v>
      </c>
      <c r="F58" s="26">
        <v>3</v>
      </c>
      <c r="G58" s="26">
        <v>6</v>
      </c>
      <c r="H58" s="69">
        <v>2355822</v>
      </c>
      <c r="I58" s="69">
        <v>2165951</v>
      </c>
    </row>
    <row r="59" spans="1:9" ht="14.25" customHeight="1">
      <c r="A59" s="26">
        <v>562</v>
      </c>
      <c r="B59" s="132" t="s">
        <v>225</v>
      </c>
      <c r="C59" s="132"/>
      <c r="D59" s="26"/>
      <c r="E59" s="26">
        <v>2</v>
      </c>
      <c r="F59" s="26">
        <v>3</v>
      </c>
      <c r="G59" s="26">
        <v>7</v>
      </c>
      <c r="H59" s="69">
        <v>1008273</v>
      </c>
      <c r="I59" s="69">
        <v>21818</v>
      </c>
    </row>
    <row r="60" spans="1:9" ht="12.75">
      <c r="A60" s="26">
        <v>563</v>
      </c>
      <c r="B60" s="132" t="s">
        <v>226</v>
      </c>
      <c r="C60" s="132"/>
      <c r="D60" s="26"/>
      <c r="E60" s="26">
        <v>2</v>
      </c>
      <c r="F60" s="26">
        <v>3</v>
      </c>
      <c r="G60" s="26">
        <v>8</v>
      </c>
      <c r="H60" s="69">
        <v>0</v>
      </c>
      <c r="I60" s="69">
        <v>0</v>
      </c>
    </row>
    <row r="61" spans="1:9" ht="12.75">
      <c r="A61" s="26">
        <v>569</v>
      </c>
      <c r="B61" s="132" t="s">
        <v>227</v>
      </c>
      <c r="C61" s="132"/>
      <c r="D61" s="26"/>
      <c r="E61" s="26">
        <v>2</v>
      </c>
      <c r="F61" s="26">
        <v>3</v>
      </c>
      <c r="G61" s="26">
        <v>9</v>
      </c>
      <c r="H61" s="69">
        <v>3089</v>
      </c>
      <c r="I61" s="69">
        <v>13233</v>
      </c>
    </row>
    <row r="62" spans="1:9" ht="29.25" customHeight="1">
      <c r="A62" s="26"/>
      <c r="B62" s="133" t="s">
        <v>41</v>
      </c>
      <c r="C62" s="133"/>
      <c r="D62" s="26"/>
      <c r="E62" s="26">
        <v>2</v>
      </c>
      <c r="F62" s="26">
        <v>4</v>
      </c>
      <c r="G62" s="26">
        <v>0</v>
      </c>
      <c r="H62" s="71"/>
      <c r="I62" s="71">
        <f>I49-I56</f>
        <v>3129889</v>
      </c>
    </row>
    <row r="63" spans="1:9" ht="30" customHeight="1">
      <c r="A63" s="26"/>
      <c r="B63" s="133" t="s">
        <v>42</v>
      </c>
      <c r="C63" s="133"/>
      <c r="D63" s="26"/>
      <c r="E63" s="26">
        <v>2</v>
      </c>
      <c r="F63" s="26">
        <v>4</v>
      </c>
      <c r="G63" s="26">
        <v>1</v>
      </c>
      <c r="H63" s="71">
        <f>H56-H49</f>
        <v>384214</v>
      </c>
      <c r="I63" s="71"/>
    </row>
    <row r="64" spans="1:9" ht="26.25" customHeight="1">
      <c r="A64" s="26"/>
      <c r="B64" s="133" t="s">
        <v>43</v>
      </c>
      <c r="C64" s="133"/>
      <c r="D64" s="26"/>
      <c r="E64" s="26">
        <v>2</v>
      </c>
      <c r="F64" s="26">
        <v>4</v>
      </c>
      <c r="G64" s="26">
        <v>2</v>
      </c>
      <c r="H64" s="71">
        <f>H46-H47+H62-H63</f>
        <v>40039602</v>
      </c>
      <c r="I64" s="71"/>
    </row>
    <row r="65" spans="1:9" ht="30" customHeight="1">
      <c r="A65" s="26"/>
      <c r="B65" s="133" t="s">
        <v>44</v>
      </c>
      <c r="C65" s="133"/>
      <c r="D65" s="26"/>
      <c r="E65" s="26">
        <v>2</v>
      </c>
      <c r="F65" s="26">
        <v>4</v>
      </c>
      <c r="G65" s="26">
        <v>3</v>
      </c>
      <c r="H65" s="71"/>
      <c r="I65" s="71">
        <f>I47-I46+I63-I62</f>
        <v>27103713</v>
      </c>
    </row>
    <row r="66" spans="1:9" ht="15.75" customHeight="1">
      <c r="A66" s="26"/>
      <c r="B66" s="132" t="s">
        <v>228</v>
      </c>
      <c r="C66" s="132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33" t="s">
        <v>45</v>
      </c>
      <c r="C67" s="133"/>
      <c r="D67" s="144"/>
      <c r="E67" s="144">
        <v>2</v>
      </c>
      <c r="F67" s="144">
        <v>4</v>
      </c>
      <c r="G67" s="147">
        <v>4</v>
      </c>
      <c r="H67" s="141">
        <f>SUM(H69:H77)</f>
        <v>2227781</v>
      </c>
      <c r="I67" s="141">
        <f>SUM(I69:I77)</f>
        <v>8555574</v>
      </c>
    </row>
    <row r="68" spans="1:9" ht="18" customHeight="1">
      <c r="A68" s="26" t="s">
        <v>229</v>
      </c>
      <c r="B68" s="133"/>
      <c r="C68" s="133"/>
      <c r="D68" s="144"/>
      <c r="E68" s="144"/>
      <c r="F68" s="144"/>
      <c r="G68" s="147"/>
      <c r="H68" s="141"/>
      <c r="I68" s="141"/>
    </row>
    <row r="69" spans="1:9" ht="16.5" customHeight="1">
      <c r="A69" s="26">
        <v>670</v>
      </c>
      <c r="B69" s="132" t="s">
        <v>230</v>
      </c>
      <c r="C69" s="132"/>
      <c r="D69" s="26"/>
      <c r="E69" s="26">
        <v>2</v>
      </c>
      <c r="F69" s="26">
        <v>4</v>
      </c>
      <c r="G69" s="26">
        <v>5</v>
      </c>
      <c r="H69" s="69">
        <v>17921</v>
      </c>
      <c r="I69" s="69">
        <v>464350</v>
      </c>
    </row>
    <row r="70" spans="1:9" ht="27" customHeight="1">
      <c r="A70" s="26">
        <v>671</v>
      </c>
      <c r="B70" s="132" t="s">
        <v>231</v>
      </c>
      <c r="C70" s="132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32" t="s">
        <v>232</v>
      </c>
      <c r="C71" s="132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32" t="s">
        <v>233</v>
      </c>
      <c r="C72" s="132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32" t="s">
        <v>234</v>
      </c>
      <c r="C73" s="132"/>
      <c r="D73" s="26"/>
      <c r="E73" s="26">
        <v>2</v>
      </c>
      <c r="F73" s="26">
        <v>4</v>
      </c>
      <c r="G73" s="26">
        <v>9</v>
      </c>
      <c r="H73" s="69">
        <v>340943</v>
      </c>
      <c r="I73" s="69">
        <v>184506</v>
      </c>
    </row>
    <row r="74" spans="1:9" ht="15.75" customHeight="1">
      <c r="A74" s="26">
        <v>676</v>
      </c>
      <c r="B74" s="132" t="s">
        <v>235</v>
      </c>
      <c r="C74" s="132"/>
      <c r="D74" s="26"/>
      <c r="E74" s="26">
        <v>2</v>
      </c>
      <c r="F74" s="26">
        <v>5</v>
      </c>
      <c r="G74" s="26">
        <v>0</v>
      </c>
      <c r="H74" s="69">
        <v>67404</v>
      </c>
      <c r="I74" s="69">
        <v>62730</v>
      </c>
    </row>
    <row r="75" spans="1:9" ht="12.75">
      <c r="A75" s="26">
        <v>677</v>
      </c>
      <c r="B75" s="132" t="s">
        <v>236</v>
      </c>
      <c r="C75" s="132"/>
      <c r="D75" s="26"/>
      <c r="E75" s="26">
        <v>2</v>
      </c>
      <c r="F75" s="26">
        <v>5</v>
      </c>
      <c r="G75" s="26">
        <v>1</v>
      </c>
      <c r="H75" s="69">
        <v>892349</v>
      </c>
      <c r="I75" s="69">
        <v>3797349</v>
      </c>
    </row>
    <row r="76" spans="1:9" ht="25.5" customHeight="1">
      <c r="A76" s="26">
        <v>678</v>
      </c>
      <c r="B76" s="132" t="s">
        <v>237</v>
      </c>
      <c r="C76" s="132"/>
      <c r="D76" s="26"/>
      <c r="E76" s="26">
        <v>2</v>
      </c>
      <c r="F76" s="26">
        <v>5</v>
      </c>
      <c r="G76" s="26">
        <v>2</v>
      </c>
      <c r="H76" s="69">
        <v>40022</v>
      </c>
      <c r="I76" s="69">
        <v>156930</v>
      </c>
    </row>
    <row r="77" spans="1:9" ht="27.75" customHeight="1">
      <c r="A77" s="26">
        <v>679</v>
      </c>
      <c r="B77" s="132" t="s">
        <v>238</v>
      </c>
      <c r="C77" s="132"/>
      <c r="D77" s="26"/>
      <c r="E77" s="26">
        <v>2</v>
      </c>
      <c r="F77" s="26">
        <v>5</v>
      </c>
      <c r="G77" s="26">
        <v>3</v>
      </c>
      <c r="H77" s="69">
        <v>869142</v>
      </c>
      <c r="I77" s="69">
        <v>3889709</v>
      </c>
    </row>
    <row r="78" spans="1:9" ht="12.75" customHeight="1">
      <c r="A78" s="26">
        <v>57</v>
      </c>
      <c r="B78" s="133" t="s">
        <v>46</v>
      </c>
      <c r="C78" s="133"/>
      <c r="D78" s="144"/>
      <c r="E78" s="144">
        <v>2</v>
      </c>
      <c r="F78" s="144">
        <v>5</v>
      </c>
      <c r="G78" s="144">
        <v>4</v>
      </c>
      <c r="H78" s="141">
        <f>SUM(H80:H88)</f>
        <v>3567366</v>
      </c>
      <c r="I78" s="141">
        <f>SUM(I80:I88)</f>
        <v>3076864</v>
      </c>
    </row>
    <row r="79" spans="1:9" ht="29.25" customHeight="1">
      <c r="A79" s="26" t="s">
        <v>239</v>
      </c>
      <c r="B79" s="133"/>
      <c r="C79" s="133"/>
      <c r="D79" s="144"/>
      <c r="E79" s="144"/>
      <c r="F79" s="144"/>
      <c r="G79" s="144"/>
      <c r="H79" s="141"/>
      <c r="I79" s="141"/>
    </row>
    <row r="80" spans="1:9" ht="27" customHeight="1">
      <c r="A80" s="26">
        <v>570</v>
      </c>
      <c r="B80" s="132" t="s">
        <v>240</v>
      </c>
      <c r="C80" s="132"/>
      <c r="D80" s="26"/>
      <c r="E80" s="26">
        <v>2</v>
      </c>
      <c r="F80" s="26">
        <v>5</v>
      </c>
      <c r="G80" s="26">
        <v>5</v>
      </c>
      <c r="H80" s="69">
        <v>0</v>
      </c>
      <c r="I80" s="69">
        <v>0</v>
      </c>
    </row>
    <row r="81" spans="1:9" ht="27" customHeight="1">
      <c r="A81" s="26">
        <v>571</v>
      </c>
      <c r="B81" s="132" t="s">
        <v>241</v>
      </c>
      <c r="C81" s="132"/>
      <c r="D81" s="26"/>
      <c r="E81" s="26">
        <v>2</v>
      </c>
      <c r="F81" s="26">
        <v>5</v>
      </c>
      <c r="G81" s="26">
        <v>6</v>
      </c>
      <c r="H81" s="69">
        <v>0</v>
      </c>
      <c r="I81" s="69">
        <v>0</v>
      </c>
    </row>
    <row r="82" spans="1:9" ht="27" customHeight="1">
      <c r="A82" s="26">
        <v>572</v>
      </c>
      <c r="B82" s="132" t="s">
        <v>242</v>
      </c>
      <c r="C82" s="132"/>
      <c r="D82" s="26"/>
      <c r="E82" s="26">
        <v>2</v>
      </c>
      <c r="F82" s="26">
        <v>5</v>
      </c>
      <c r="G82" s="26">
        <v>7</v>
      </c>
      <c r="H82" s="69">
        <v>0</v>
      </c>
      <c r="I82" s="69">
        <v>0</v>
      </c>
    </row>
    <row r="83" spans="1:9" ht="27.75" customHeight="1">
      <c r="A83" s="26">
        <v>574</v>
      </c>
      <c r="B83" s="132" t="s">
        <v>243</v>
      </c>
      <c r="C83" s="132"/>
      <c r="D83" s="26"/>
      <c r="E83" s="26">
        <v>2</v>
      </c>
      <c r="F83" s="26">
        <v>5</v>
      </c>
      <c r="G83" s="26">
        <v>8</v>
      </c>
      <c r="H83" s="69">
        <v>0</v>
      </c>
      <c r="I83" s="69">
        <v>0</v>
      </c>
    </row>
    <row r="84" spans="1:9" ht="15" customHeight="1">
      <c r="A84" s="26">
        <v>575</v>
      </c>
      <c r="B84" s="132" t="s">
        <v>244</v>
      </c>
      <c r="C84" s="132"/>
      <c r="D84" s="26"/>
      <c r="E84" s="26">
        <v>2</v>
      </c>
      <c r="F84" s="26">
        <v>5</v>
      </c>
      <c r="G84" s="26">
        <v>9</v>
      </c>
      <c r="H84" s="69">
        <v>20592</v>
      </c>
      <c r="I84" s="69">
        <v>51392</v>
      </c>
    </row>
    <row r="85" spans="1:9" ht="12.75">
      <c r="A85" s="26">
        <v>576</v>
      </c>
      <c r="B85" s="132" t="s">
        <v>245</v>
      </c>
      <c r="C85" s="132"/>
      <c r="D85" s="26"/>
      <c r="E85" s="26">
        <v>2</v>
      </c>
      <c r="F85" s="26">
        <v>6</v>
      </c>
      <c r="G85" s="26">
        <v>0</v>
      </c>
      <c r="H85" s="69">
        <v>439</v>
      </c>
      <c r="I85" s="69">
        <v>1732</v>
      </c>
    </row>
    <row r="86" spans="1:9" ht="12.75">
      <c r="A86" s="26">
        <v>577</v>
      </c>
      <c r="B86" s="132" t="s">
        <v>246</v>
      </c>
      <c r="C86" s="132"/>
      <c r="D86" s="26"/>
      <c r="E86" s="26">
        <v>2</v>
      </c>
      <c r="F86" s="26">
        <v>6</v>
      </c>
      <c r="G86" s="26">
        <v>1</v>
      </c>
      <c r="H86" s="69">
        <v>0</v>
      </c>
      <c r="I86" s="69">
        <v>0</v>
      </c>
    </row>
    <row r="87" spans="1:9" ht="27.75" customHeight="1">
      <c r="A87" s="26">
        <v>578</v>
      </c>
      <c r="B87" s="132" t="s">
        <v>247</v>
      </c>
      <c r="C87" s="132"/>
      <c r="D87" s="26"/>
      <c r="E87" s="26">
        <v>2</v>
      </c>
      <c r="F87" s="26">
        <v>6</v>
      </c>
      <c r="G87" s="26">
        <v>2</v>
      </c>
      <c r="H87" s="69">
        <v>1648886</v>
      </c>
      <c r="I87" s="69">
        <v>2148232</v>
      </c>
    </row>
    <row r="88" spans="1:9" ht="25.5" customHeight="1">
      <c r="A88" s="26">
        <v>579</v>
      </c>
      <c r="B88" s="132" t="s">
        <v>248</v>
      </c>
      <c r="C88" s="132"/>
      <c r="D88" s="26"/>
      <c r="E88" s="26">
        <v>2</v>
      </c>
      <c r="F88" s="26">
        <v>6</v>
      </c>
      <c r="G88" s="26">
        <v>3</v>
      </c>
      <c r="H88" s="69">
        <v>1897449</v>
      </c>
      <c r="I88" s="69">
        <v>875508</v>
      </c>
    </row>
    <row r="89" spans="1:9" ht="29.25" customHeight="1">
      <c r="A89" s="26"/>
      <c r="B89" s="133" t="s">
        <v>47</v>
      </c>
      <c r="C89" s="133"/>
      <c r="D89" s="26"/>
      <c r="E89" s="26">
        <v>2</v>
      </c>
      <c r="F89" s="26">
        <v>6</v>
      </c>
      <c r="G89" s="26">
        <v>4</v>
      </c>
      <c r="H89" s="71"/>
      <c r="I89" s="71">
        <f>I67-I78</f>
        <v>5478710</v>
      </c>
    </row>
    <row r="90" spans="1:9" ht="25.5" customHeight="1">
      <c r="A90" s="26"/>
      <c r="B90" s="133" t="s">
        <v>48</v>
      </c>
      <c r="C90" s="133"/>
      <c r="D90" s="26"/>
      <c r="E90" s="26">
        <v>2</v>
      </c>
      <c r="F90" s="26">
        <v>6</v>
      </c>
      <c r="G90" s="26">
        <v>5</v>
      </c>
      <c r="H90" s="71">
        <f>H78-H67</f>
        <v>1339585</v>
      </c>
      <c r="I90" s="71"/>
    </row>
    <row r="91" spans="1:9" ht="66.75" customHeight="1">
      <c r="A91" s="26"/>
      <c r="B91" s="132" t="s">
        <v>249</v>
      </c>
      <c r="C91" s="132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33" t="s">
        <v>49</v>
      </c>
      <c r="C92" s="133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32" t="s">
        <v>251</v>
      </c>
      <c r="C93" s="132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32" t="s">
        <v>252</v>
      </c>
      <c r="C94" s="132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32" t="s">
        <v>253</v>
      </c>
      <c r="C95" s="132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32" t="s">
        <v>254</v>
      </c>
      <c r="C96" s="132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32" t="s">
        <v>255</v>
      </c>
      <c r="C97" s="132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32" t="s">
        <v>256</v>
      </c>
      <c r="C98" s="132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32" t="s">
        <v>257</v>
      </c>
      <c r="C99" s="132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32" t="s">
        <v>258</v>
      </c>
      <c r="C100" s="132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32" t="s">
        <v>259</v>
      </c>
      <c r="C101" s="132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33" t="s">
        <v>50</v>
      </c>
      <c r="C102" s="133"/>
      <c r="D102" s="26"/>
      <c r="E102" s="26">
        <v>2</v>
      </c>
      <c r="F102" s="26">
        <v>7</v>
      </c>
      <c r="G102" s="26">
        <v>6</v>
      </c>
      <c r="H102" s="71">
        <f>SUM(H103:H110)</f>
        <v>6064057</v>
      </c>
      <c r="I102" s="71">
        <f>SUM(I103:I110)</f>
        <v>2302700</v>
      </c>
    </row>
    <row r="103" spans="1:9" ht="25.5" customHeight="1">
      <c r="A103" s="26">
        <v>580</v>
      </c>
      <c r="B103" s="132" t="s">
        <v>261</v>
      </c>
      <c r="C103" s="132"/>
      <c r="D103" s="26"/>
      <c r="E103" s="26">
        <v>2</v>
      </c>
      <c r="F103" s="26">
        <v>7</v>
      </c>
      <c r="G103" s="26">
        <v>7</v>
      </c>
      <c r="H103" s="69"/>
      <c r="I103" s="69"/>
    </row>
    <row r="104" spans="1:9" ht="25.5" customHeight="1">
      <c r="A104" s="26">
        <v>581</v>
      </c>
      <c r="B104" s="132" t="s">
        <v>262</v>
      </c>
      <c r="C104" s="132"/>
      <c r="D104" s="26"/>
      <c r="E104" s="26">
        <v>2</v>
      </c>
      <c r="F104" s="26">
        <v>7</v>
      </c>
      <c r="G104" s="26">
        <v>8</v>
      </c>
      <c r="H104" s="69">
        <v>4503111</v>
      </c>
      <c r="I104" s="69">
        <v>1830304</v>
      </c>
    </row>
    <row r="105" spans="1:9" ht="29.25" customHeight="1">
      <c r="A105" s="26">
        <v>582</v>
      </c>
      <c r="B105" s="132" t="s">
        <v>263</v>
      </c>
      <c r="C105" s="132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32" t="s">
        <v>264</v>
      </c>
      <c r="C106" s="132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32" t="s">
        <v>265</v>
      </c>
      <c r="C107" s="132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32" t="s">
        <v>266</v>
      </c>
      <c r="C108" s="132"/>
      <c r="D108" s="26"/>
      <c r="E108" s="26">
        <v>2</v>
      </c>
      <c r="F108" s="26">
        <v>8</v>
      </c>
      <c r="G108" s="26">
        <v>2</v>
      </c>
      <c r="H108" s="69">
        <v>1560946</v>
      </c>
      <c r="I108" s="69">
        <v>472396</v>
      </c>
    </row>
    <row r="109" spans="1:9" ht="27.75" customHeight="1">
      <c r="A109" s="26">
        <v>586</v>
      </c>
      <c r="B109" s="132" t="s">
        <v>267</v>
      </c>
      <c r="C109" s="132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32" t="s">
        <v>268</v>
      </c>
      <c r="C110" s="132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33" t="s">
        <v>51</v>
      </c>
      <c r="C111" s="133"/>
      <c r="D111" s="26"/>
      <c r="E111" s="26">
        <v>2</v>
      </c>
      <c r="F111" s="26">
        <v>8</v>
      </c>
      <c r="G111" s="26">
        <v>5</v>
      </c>
      <c r="H111" s="71">
        <f>SUM(H112:H114)</f>
        <v>0</v>
      </c>
      <c r="I111" s="71">
        <f>SUM(I112:I114)</f>
        <v>0</v>
      </c>
    </row>
    <row r="112" spans="1:9" ht="27" customHeight="1">
      <c r="A112" s="26">
        <v>640</v>
      </c>
      <c r="B112" s="132" t="s">
        <v>270</v>
      </c>
      <c r="C112" s="132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32" t="s">
        <v>271</v>
      </c>
      <c r="C113" s="132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32" t="s">
        <v>272</v>
      </c>
      <c r="C114" s="132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33" t="s">
        <v>52</v>
      </c>
      <c r="C115" s="133"/>
      <c r="D115" s="26"/>
      <c r="E115" s="26">
        <v>2</v>
      </c>
      <c r="F115" s="26">
        <v>8</v>
      </c>
      <c r="G115" s="26">
        <v>9</v>
      </c>
      <c r="H115" s="71">
        <f>SUM(H116:H118)</f>
        <v>0</v>
      </c>
      <c r="I115" s="71">
        <f>SUM(I116:I118)</f>
        <v>0</v>
      </c>
    </row>
    <row r="116" spans="1:9" ht="27.75" customHeight="1">
      <c r="A116" s="26">
        <v>643</v>
      </c>
      <c r="B116" s="132" t="s">
        <v>273</v>
      </c>
      <c r="C116" s="132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32" t="s">
        <v>274</v>
      </c>
      <c r="C117" s="132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32" t="s">
        <v>275</v>
      </c>
      <c r="C118" s="132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33" t="s">
        <v>53</v>
      </c>
      <c r="C119" s="133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33" t="s">
        <v>54</v>
      </c>
      <c r="C120" s="133"/>
      <c r="D120" s="26"/>
      <c r="E120" s="26">
        <v>2</v>
      </c>
      <c r="F120" s="26">
        <v>9</v>
      </c>
      <c r="G120" s="26">
        <v>4</v>
      </c>
      <c r="H120" s="71">
        <f>-(H92-H102+H111-H115)</f>
        <v>6064057</v>
      </c>
      <c r="I120" s="71">
        <f>-(I92-I102+I111-I115)</f>
        <v>2302700</v>
      </c>
    </row>
    <row r="121" spans="1:9" ht="41.25" customHeight="1">
      <c r="A121" s="26" t="s">
        <v>276</v>
      </c>
      <c r="B121" s="132" t="s">
        <v>277</v>
      </c>
      <c r="C121" s="132"/>
      <c r="D121" s="26"/>
      <c r="E121" s="26">
        <v>2</v>
      </c>
      <c r="F121" s="26">
        <v>9</v>
      </c>
      <c r="G121" s="26">
        <v>5</v>
      </c>
      <c r="H121" s="69">
        <v>208308</v>
      </c>
      <c r="I121" s="69">
        <v>1962695</v>
      </c>
    </row>
    <row r="122" spans="1:9" ht="39.75" customHeight="1">
      <c r="A122" s="26" t="s">
        <v>278</v>
      </c>
      <c r="B122" s="132" t="s">
        <v>279</v>
      </c>
      <c r="C122" s="132"/>
      <c r="D122" s="26"/>
      <c r="E122" s="26">
        <v>2</v>
      </c>
      <c r="F122" s="26">
        <v>9</v>
      </c>
      <c r="G122" s="26">
        <v>6</v>
      </c>
      <c r="H122" s="69">
        <v>4860879</v>
      </c>
      <c r="I122" s="69">
        <v>906916</v>
      </c>
    </row>
    <row r="123" spans="1:9" ht="54.75" customHeight="1">
      <c r="A123" s="26"/>
      <c r="B123" s="148" t="s">
        <v>280</v>
      </c>
      <c r="C123" s="148"/>
      <c r="D123" s="26"/>
      <c r="E123" s="26"/>
      <c r="F123" s="26"/>
      <c r="G123" s="5"/>
      <c r="H123" s="69"/>
      <c r="I123" s="69"/>
    </row>
    <row r="124" spans="1:9" ht="27.75" customHeight="1">
      <c r="A124" s="137"/>
      <c r="B124" s="138" t="s">
        <v>281</v>
      </c>
      <c r="C124" s="139"/>
      <c r="D124" s="140"/>
      <c r="E124" s="144">
        <v>2</v>
      </c>
      <c r="F124" s="144">
        <v>9</v>
      </c>
      <c r="G124" s="147">
        <v>7</v>
      </c>
      <c r="H124" s="141">
        <f>(H64-H65+H89-H90+H119-H120+H121-H122)</f>
        <v>27983389</v>
      </c>
      <c r="I124" s="141"/>
    </row>
    <row r="125" spans="1:9" ht="15.75" customHeight="1">
      <c r="A125" s="137"/>
      <c r="B125" s="142" t="s">
        <v>282</v>
      </c>
      <c r="C125" s="143"/>
      <c r="D125" s="140"/>
      <c r="E125" s="144"/>
      <c r="F125" s="144"/>
      <c r="G125" s="147"/>
      <c r="H125" s="141"/>
      <c r="I125" s="141"/>
    </row>
    <row r="126" spans="1:9" ht="27.75" customHeight="1">
      <c r="A126" s="137"/>
      <c r="B126" s="138" t="s">
        <v>283</v>
      </c>
      <c r="C126" s="139"/>
      <c r="D126" s="140"/>
      <c r="E126" s="144">
        <v>2</v>
      </c>
      <c r="F126" s="144">
        <v>9</v>
      </c>
      <c r="G126" s="144">
        <v>8</v>
      </c>
      <c r="H126" s="145"/>
      <c r="I126" s="141">
        <f>I65-I64+I90-I89+I120-I119+I122-I121</f>
        <v>22871924</v>
      </c>
    </row>
    <row r="127" spans="1:9" ht="15.75" customHeight="1">
      <c r="A127" s="137"/>
      <c r="B127" s="134" t="s">
        <v>284</v>
      </c>
      <c r="C127" s="135"/>
      <c r="D127" s="140"/>
      <c r="E127" s="144"/>
      <c r="F127" s="144"/>
      <c r="G127" s="144"/>
      <c r="H127" s="146"/>
      <c r="I127" s="141"/>
    </row>
    <row r="128" spans="1:9" ht="28.5" customHeight="1">
      <c r="A128" s="26"/>
      <c r="B128" s="136" t="s">
        <v>285</v>
      </c>
      <c r="C128" s="136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32" t="s">
        <v>287</v>
      </c>
      <c r="C129" s="132"/>
      <c r="D129" s="26"/>
      <c r="E129" s="26">
        <v>2</v>
      </c>
      <c r="F129" s="26">
        <v>9</v>
      </c>
      <c r="G129" s="26">
        <v>9</v>
      </c>
      <c r="H129" s="69"/>
      <c r="I129" s="69"/>
    </row>
    <row r="130" spans="1:9" ht="18.75" customHeight="1">
      <c r="A130" s="26" t="s">
        <v>288</v>
      </c>
      <c r="B130" s="132" t="s">
        <v>289</v>
      </c>
      <c r="C130" s="132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32" t="s">
        <v>290</v>
      </c>
      <c r="C131" s="132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32" t="s">
        <v>291</v>
      </c>
      <c r="C132" s="132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33" t="s">
        <v>55</v>
      </c>
      <c r="C133" s="133"/>
      <c r="D133" s="26"/>
      <c r="E133" s="26">
        <v>3</v>
      </c>
      <c r="F133" s="26">
        <v>0</v>
      </c>
      <c r="G133" s="26">
        <v>2</v>
      </c>
      <c r="H133" s="71">
        <f>(H124-H126-H129-H130+H131)</f>
        <v>27983389</v>
      </c>
      <c r="I133" s="71"/>
    </row>
    <row r="134" spans="1:9" ht="27.75" customHeight="1">
      <c r="A134" s="26"/>
      <c r="B134" s="133" t="s">
        <v>56</v>
      </c>
      <c r="C134" s="133"/>
      <c r="D134" s="26"/>
      <c r="E134" s="26">
        <v>3</v>
      </c>
      <c r="F134" s="26">
        <v>0</v>
      </c>
      <c r="G134" s="26">
        <v>3</v>
      </c>
      <c r="H134" s="71"/>
      <c r="I134" s="71">
        <f>I126-I124-I129-I130-I131</f>
        <v>22871924</v>
      </c>
    </row>
    <row r="135" spans="1:9" ht="27" customHeight="1">
      <c r="A135" s="26"/>
      <c r="B135" s="132" t="s">
        <v>292</v>
      </c>
      <c r="C135" s="132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32" t="s">
        <v>294</v>
      </c>
      <c r="C136" s="132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32" t="s">
        <v>296</v>
      </c>
      <c r="C137" s="132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33" t="s">
        <v>57</v>
      </c>
      <c r="C138" s="133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33" t="s">
        <v>58</v>
      </c>
      <c r="C139" s="133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32" t="s">
        <v>298</v>
      </c>
      <c r="C140" s="132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33" t="s">
        <v>59</v>
      </c>
      <c r="C141" s="133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33" t="s">
        <v>60</v>
      </c>
      <c r="C142" s="133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32" t="s">
        <v>299</v>
      </c>
      <c r="C143" s="132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33" t="s">
        <v>61</v>
      </c>
      <c r="C144" s="133"/>
      <c r="D144" s="26"/>
      <c r="E144" s="26">
        <v>3</v>
      </c>
      <c r="F144" s="26">
        <v>1</v>
      </c>
      <c r="G144" s="26">
        <v>1</v>
      </c>
      <c r="H144" s="71">
        <f>H133-H134+H141-H142</f>
        <v>27983389</v>
      </c>
      <c r="I144" s="71"/>
    </row>
    <row r="145" spans="1:9" ht="26.25" customHeight="1">
      <c r="A145" s="26"/>
      <c r="B145" s="133" t="s">
        <v>62</v>
      </c>
      <c r="C145" s="133"/>
      <c r="D145" s="26"/>
      <c r="E145" s="26">
        <v>3</v>
      </c>
      <c r="F145" s="26">
        <v>1</v>
      </c>
      <c r="G145" s="26">
        <v>2</v>
      </c>
      <c r="H145" s="71"/>
      <c r="I145" s="71">
        <f>I134-I133+I142-I141</f>
        <v>22871924</v>
      </c>
    </row>
    <row r="146" spans="1:9" ht="27" customHeight="1">
      <c r="A146" s="26">
        <v>723</v>
      </c>
      <c r="B146" s="132" t="s">
        <v>300</v>
      </c>
      <c r="C146" s="132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33" t="s">
        <v>301</v>
      </c>
      <c r="C148" s="133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32" t="s">
        <v>302</v>
      </c>
      <c r="C149" s="132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32" t="s">
        <v>303</v>
      </c>
      <c r="C150" s="132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32" t="s">
        <v>304</v>
      </c>
      <c r="C151" s="132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32" t="s">
        <v>305</v>
      </c>
      <c r="C152" s="132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32" t="s">
        <v>306</v>
      </c>
      <c r="C153" s="132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32" t="s">
        <v>307</v>
      </c>
      <c r="C154" s="132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32" t="s">
        <v>308</v>
      </c>
      <c r="C155" s="132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32" t="s">
        <v>309</v>
      </c>
      <c r="C156" s="132"/>
      <c r="D156" s="26"/>
      <c r="E156" s="26">
        <v>3</v>
      </c>
      <c r="F156" s="26">
        <v>2</v>
      </c>
      <c r="G156" s="26">
        <v>1</v>
      </c>
      <c r="H156" s="71">
        <f>SUM(H157:H161)</f>
        <v>0</v>
      </c>
      <c r="I156" s="71">
        <f>SUM(I157:I161)</f>
        <v>0</v>
      </c>
    </row>
    <row r="157" spans="1:9" ht="39.75" customHeight="1">
      <c r="A157" s="26"/>
      <c r="B157" s="132" t="s">
        <v>310</v>
      </c>
      <c r="C157" s="132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32" t="s">
        <v>311</v>
      </c>
      <c r="C158" s="132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32" t="s">
        <v>312</v>
      </c>
      <c r="C159" s="132"/>
      <c r="D159" s="26"/>
      <c r="E159" s="26">
        <v>3</v>
      </c>
      <c r="F159" s="26">
        <v>2</v>
      </c>
      <c r="G159" s="26">
        <v>4</v>
      </c>
      <c r="H159" s="69"/>
      <c r="I159" s="69"/>
    </row>
    <row r="160" spans="1:9" ht="28.5" customHeight="1">
      <c r="A160" s="26"/>
      <c r="B160" s="132" t="s">
        <v>313</v>
      </c>
      <c r="C160" s="132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32" t="s">
        <v>314</v>
      </c>
      <c r="C161" s="132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33" t="s">
        <v>63</v>
      </c>
      <c r="C162" s="133"/>
      <c r="D162" s="26"/>
      <c r="E162" s="26">
        <v>3</v>
      </c>
      <c r="F162" s="26">
        <v>2</v>
      </c>
      <c r="G162" s="26">
        <v>7</v>
      </c>
      <c r="H162" s="71"/>
      <c r="I162" s="69"/>
    </row>
    <row r="163" spans="1:9" ht="29.25" customHeight="1">
      <c r="A163" s="26"/>
      <c r="B163" s="133" t="s">
        <v>64</v>
      </c>
      <c r="C163" s="133"/>
      <c r="D163" s="26"/>
      <c r="E163" s="26">
        <v>3</v>
      </c>
      <c r="F163" s="26">
        <v>2</v>
      </c>
      <c r="G163" s="26">
        <v>8</v>
      </c>
      <c r="H163" s="71">
        <f>H156-H149</f>
        <v>0</v>
      </c>
      <c r="I163" s="71">
        <f>I156-I149</f>
        <v>0</v>
      </c>
    </row>
    <row r="164" spans="1:9" ht="27.75" customHeight="1">
      <c r="A164" s="26" t="s">
        <v>315</v>
      </c>
      <c r="B164" s="132" t="s">
        <v>316</v>
      </c>
      <c r="C164" s="132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33" t="s">
        <v>65</v>
      </c>
      <c r="C165" s="133"/>
      <c r="D165" s="26"/>
      <c r="E165" s="26">
        <v>3</v>
      </c>
      <c r="F165" s="26">
        <v>3</v>
      </c>
      <c r="G165" s="26">
        <v>0</v>
      </c>
      <c r="H165" s="71"/>
      <c r="I165" s="69"/>
    </row>
    <row r="166" spans="1:9" ht="27.75" customHeight="1">
      <c r="A166" s="26"/>
      <c r="B166" s="133" t="s">
        <v>66</v>
      </c>
      <c r="C166" s="133"/>
      <c r="D166" s="26"/>
      <c r="E166" s="26">
        <v>3</v>
      </c>
      <c r="F166" s="26">
        <v>3</v>
      </c>
      <c r="G166" s="26">
        <v>1</v>
      </c>
      <c r="H166" s="71">
        <f>H163-H162-H164</f>
        <v>0</v>
      </c>
      <c r="I166" s="71">
        <f>I163-I162-I164</f>
        <v>0</v>
      </c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33" t="s">
        <v>67</v>
      </c>
      <c r="C168" s="133"/>
      <c r="D168" s="26"/>
      <c r="E168" s="26">
        <v>3</v>
      </c>
      <c r="F168" s="26">
        <v>3</v>
      </c>
      <c r="G168" s="26">
        <v>2</v>
      </c>
      <c r="H168" s="71">
        <f>H144-H145+H165-H166</f>
        <v>27983389</v>
      </c>
      <c r="I168" s="71"/>
    </row>
    <row r="169" spans="1:9" ht="28.5" customHeight="1">
      <c r="A169" s="26"/>
      <c r="B169" s="133" t="s">
        <v>68</v>
      </c>
      <c r="C169" s="133"/>
      <c r="D169" s="26"/>
      <c r="E169" s="26">
        <v>3</v>
      </c>
      <c r="F169" s="26">
        <v>3</v>
      </c>
      <c r="G169" s="26">
        <v>3</v>
      </c>
      <c r="H169" s="71"/>
      <c r="I169" s="71">
        <f>I145-I144+I166-I165</f>
        <v>22871924</v>
      </c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32" t="s">
        <v>317</v>
      </c>
      <c r="C171" s="132"/>
      <c r="D171" s="26"/>
      <c r="E171" s="26">
        <v>3</v>
      </c>
      <c r="F171" s="26">
        <v>3</v>
      </c>
      <c r="G171" s="26">
        <v>4</v>
      </c>
      <c r="H171" s="69">
        <f>H144-H145</f>
        <v>27983389</v>
      </c>
      <c r="I171" s="69">
        <f>I144-I145</f>
        <v>-22871924</v>
      </c>
    </row>
    <row r="172" spans="1:9" ht="12.75">
      <c r="A172" s="26"/>
      <c r="B172" s="132" t="s">
        <v>318</v>
      </c>
      <c r="C172" s="132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32" t="s">
        <v>319</v>
      </c>
      <c r="C173" s="132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32" t="s">
        <v>320</v>
      </c>
      <c r="C174" s="132"/>
      <c r="D174" s="26"/>
      <c r="E174" s="26">
        <v>3</v>
      </c>
      <c r="F174" s="26">
        <v>3</v>
      </c>
      <c r="G174" s="26">
        <v>7</v>
      </c>
      <c r="H174" s="69">
        <f>H168-H169</f>
        <v>27983389</v>
      </c>
      <c r="I174" s="69">
        <f>I168-I169</f>
        <v>-22871924</v>
      </c>
    </row>
    <row r="175" spans="1:9" ht="12.75">
      <c r="A175" s="26"/>
      <c r="B175" s="132" t="s">
        <v>318</v>
      </c>
      <c r="C175" s="132"/>
      <c r="D175" s="26"/>
      <c r="E175" s="26">
        <v>3</v>
      </c>
      <c r="F175" s="26">
        <v>3</v>
      </c>
      <c r="G175" s="26">
        <v>8</v>
      </c>
      <c r="H175" s="69">
        <f>H174-H176</f>
        <v>27983389</v>
      </c>
      <c r="I175" s="69">
        <f>I174-I176</f>
        <v>-22871924</v>
      </c>
    </row>
    <row r="176" spans="1:9" ht="12.75">
      <c r="A176" s="26"/>
      <c r="B176" s="132" t="s">
        <v>319</v>
      </c>
      <c r="C176" s="132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32" t="s">
        <v>321</v>
      </c>
      <c r="C177" s="132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32" t="s">
        <v>322</v>
      </c>
      <c r="C178" s="132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32" t="s">
        <v>323</v>
      </c>
      <c r="C179" s="132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32" t="s">
        <v>324</v>
      </c>
      <c r="C181" s="132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32" t="s">
        <v>325</v>
      </c>
      <c r="C182" s="132"/>
      <c r="D182" s="26"/>
      <c r="E182" s="26">
        <v>3</v>
      </c>
      <c r="F182" s="26">
        <v>4</v>
      </c>
      <c r="G182" s="26">
        <v>3</v>
      </c>
      <c r="H182" s="69">
        <v>4468</v>
      </c>
      <c r="I182" s="69">
        <v>4595</v>
      </c>
    </row>
    <row r="183" spans="1:9" ht="16.5" customHeight="1">
      <c r="A183" s="26"/>
      <c r="B183" s="132" t="s">
        <v>326</v>
      </c>
      <c r="C183" s="132"/>
      <c r="D183" s="26"/>
      <c r="E183" s="26">
        <v>3</v>
      </c>
      <c r="F183" s="26">
        <v>4</v>
      </c>
      <c r="G183" s="26">
        <v>4</v>
      </c>
      <c r="H183" s="85">
        <v>4463</v>
      </c>
      <c r="I183" s="85">
        <v>4516</v>
      </c>
    </row>
    <row r="186" spans="1:10" ht="12.75">
      <c r="A186" s="125" t="s">
        <v>652</v>
      </c>
      <c r="B186" s="125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25" t="s">
        <v>678</v>
      </c>
      <c r="B187" s="125"/>
      <c r="D187" s="20"/>
      <c r="E187" s="20"/>
      <c r="F187" s="20"/>
      <c r="G187" s="20"/>
      <c r="H187" s="82" t="s">
        <v>328</v>
      </c>
      <c r="I187" s="16" t="s">
        <v>657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57:C57"/>
    <mergeCell ref="B58:C58"/>
    <mergeCell ref="B59:C59"/>
    <mergeCell ref="B60:C60"/>
    <mergeCell ref="B53:C53"/>
    <mergeCell ref="B54:C54"/>
    <mergeCell ref="B55:C55"/>
    <mergeCell ref="B56:C56"/>
    <mergeCell ref="B45:C45"/>
    <mergeCell ref="B46:C46"/>
    <mergeCell ref="B47:C47"/>
    <mergeCell ref="B48:C48"/>
    <mergeCell ref="B43:C43"/>
    <mergeCell ref="B44:C4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71:C71"/>
    <mergeCell ref="B65:C65"/>
    <mergeCell ref="B66:C66"/>
    <mergeCell ref="B67:C68"/>
    <mergeCell ref="D67:D68"/>
    <mergeCell ref="B63:C63"/>
    <mergeCell ref="B64:C64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B80:C80"/>
    <mergeCell ref="B81:C81"/>
    <mergeCell ref="B82:C82"/>
    <mergeCell ref="E78:E79"/>
    <mergeCell ref="F78:F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F124:F125"/>
    <mergeCell ref="G124:G125"/>
    <mergeCell ref="H124:H125"/>
    <mergeCell ref="B123:C123"/>
    <mergeCell ref="B113:C113"/>
    <mergeCell ref="B114:C114"/>
    <mergeCell ref="B121:C121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76:C176"/>
    <mergeCell ref="B177:C177"/>
    <mergeCell ref="B169:C169"/>
    <mergeCell ref="B171:C171"/>
    <mergeCell ref="B172:C172"/>
    <mergeCell ref="B173:C17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193" t="s">
        <v>653</v>
      </c>
      <c r="C3" s="193"/>
      <c r="D3" s="193"/>
      <c r="E3" s="193"/>
      <c r="F3" s="193"/>
      <c r="G3" s="193"/>
      <c r="H3" s="193"/>
      <c r="I3" s="193"/>
      <c r="J3" s="193"/>
    </row>
    <row r="4" spans="1:10" ht="12.75">
      <c r="A4" s="18" t="s">
        <v>174</v>
      </c>
      <c r="B4" s="193" t="s">
        <v>648</v>
      </c>
      <c r="C4" s="193"/>
      <c r="D4" s="193"/>
      <c r="E4" s="193"/>
      <c r="F4" s="193"/>
      <c r="G4" s="193"/>
      <c r="H4" s="193"/>
      <c r="I4" s="193"/>
      <c r="J4" s="193"/>
    </row>
    <row r="5" spans="1:10" ht="12.75">
      <c r="A5" s="18" t="s">
        <v>175</v>
      </c>
      <c r="B5" s="193" t="s">
        <v>656</v>
      </c>
      <c r="C5" s="193"/>
      <c r="D5" s="193"/>
      <c r="E5" s="193"/>
      <c r="F5" s="193"/>
      <c r="G5" s="193"/>
      <c r="H5" s="193"/>
      <c r="I5" s="193"/>
      <c r="J5" s="193"/>
    </row>
    <row r="6" spans="1:10" ht="12.75">
      <c r="A6" s="18" t="s">
        <v>176</v>
      </c>
      <c r="B6" s="155">
        <v>4200225150005</v>
      </c>
      <c r="C6" s="194"/>
      <c r="D6" s="194"/>
      <c r="E6" s="194"/>
      <c r="F6" s="194"/>
      <c r="G6" s="194"/>
      <c r="H6" s="194"/>
      <c r="I6" s="194"/>
      <c r="J6" s="195"/>
    </row>
    <row r="7" spans="1:10" ht="12.75">
      <c r="A7" s="18" t="s">
        <v>177</v>
      </c>
      <c r="B7" s="193" t="s">
        <v>655</v>
      </c>
      <c r="C7" s="193"/>
      <c r="D7" s="193"/>
      <c r="E7" s="193"/>
      <c r="F7" s="193"/>
      <c r="G7" s="193"/>
      <c r="H7" s="193"/>
      <c r="I7" s="193"/>
      <c r="J7" s="193"/>
    </row>
    <row r="8" spans="2:9" ht="12.75">
      <c r="B8" s="30"/>
      <c r="C8" s="30"/>
      <c r="D8" s="30"/>
      <c r="E8" s="30"/>
      <c r="F8" s="30"/>
      <c r="G8" s="30"/>
      <c r="H8" s="198"/>
      <c r="I8" s="198"/>
    </row>
    <row r="9" spans="2:9" ht="12.75">
      <c r="B9" s="30"/>
      <c r="C9" s="30"/>
      <c r="D9" s="30"/>
      <c r="E9" s="30"/>
      <c r="F9" s="30"/>
      <c r="G9" s="30"/>
      <c r="H9" s="198"/>
      <c r="I9" s="198"/>
    </row>
    <row r="11" spans="1:10" ht="14.25" thickBot="1">
      <c r="A11" s="199" t="s">
        <v>664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12.75" customHeight="1" thickTop="1">
      <c r="A12" s="32"/>
      <c r="B12" s="32"/>
      <c r="C12" s="204" t="s">
        <v>687</v>
      </c>
      <c r="D12" s="205"/>
      <c r="E12" s="205"/>
      <c r="F12" s="205"/>
      <c r="G12" s="205"/>
      <c r="H12" s="205"/>
      <c r="I12" s="32"/>
      <c r="J12" s="32"/>
    </row>
    <row r="13" ht="12.75">
      <c r="J13" s="16" t="s">
        <v>331</v>
      </c>
    </row>
    <row r="14" spans="1:10" ht="12.75" customHeight="1">
      <c r="A14" s="128" t="s">
        <v>115</v>
      </c>
      <c r="B14" s="163" t="s">
        <v>178</v>
      </c>
      <c r="C14" s="128" t="s">
        <v>179</v>
      </c>
      <c r="D14" s="170" t="s">
        <v>164</v>
      </c>
      <c r="E14" s="208"/>
      <c r="F14" s="209"/>
      <c r="G14" s="170" t="s">
        <v>332</v>
      </c>
      <c r="H14" s="170"/>
      <c r="I14" s="170"/>
      <c r="J14" s="33" t="s">
        <v>332</v>
      </c>
    </row>
    <row r="15" spans="1:10" ht="12.75" customHeight="1">
      <c r="A15" s="129"/>
      <c r="B15" s="165"/>
      <c r="C15" s="206"/>
      <c r="D15" s="177" t="s">
        <v>181</v>
      </c>
      <c r="E15" s="196"/>
      <c r="F15" s="197"/>
      <c r="G15" s="177" t="s">
        <v>333</v>
      </c>
      <c r="H15" s="177"/>
      <c r="I15" s="177"/>
      <c r="J15" s="34" t="s">
        <v>334</v>
      </c>
    </row>
    <row r="16" spans="1:10" ht="12.75">
      <c r="A16" s="202"/>
      <c r="B16" s="165"/>
      <c r="C16" s="206"/>
      <c r="D16" s="150"/>
      <c r="E16" s="196"/>
      <c r="F16" s="197"/>
      <c r="G16" s="150"/>
      <c r="H16" s="150"/>
      <c r="I16" s="150"/>
      <c r="J16" s="34" t="s">
        <v>335</v>
      </c>
    </row>
    <row r="17" spans="1:10" ht="12.75">
      <c r="A17" s="202"/>
      <c r="B17" s="165"/>
      <c r="C17" s="206"/>
      <c r="D17" s="150"/>
      <c r="E17" s="196"/>
      <c r="F17" s="197"/>
      <c r="G17" s="153"/>
      <c r="H17" s="153"/>
      <c r="I17" s="153"/>
      <c r="J17" s="35"/>
    </row>
    <row r="18" spans="1:10" ht="25.5">
      <c r="A18" s="203"/>
      <c r="B18" s="167"/>
      <c r="C18" s="207"/>
      <c r="D18" s="153"/>
      <c r="E18" s="200"/>
      <c r="F18" s="201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60">
        <v>4</v>
      </c>
      <c r="E19" s="160"/>
      <c r="F19" s="160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44"/>
      <c r="E20" s="144"/>
      <c r="F20" s="144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8279866831</v>
      </c>
      <c r="H21" s="71">
        <f>H22+H28+H34+H35+H40+H41+H50+H53</f>
        <v>5407656770</v>
      </c>
      <c r="I21" s="71">
        <f>I22+I28+I34+I35+I40+I41+I50+I53</f>
        <v>2872210061</v>
      </c>
      <c r="J21" s="71">
        <f>J22+J28+J34+J35+J40+J41+J50+J53</f>
        <v>3046958474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41277922</v>
      </c>
      <c r="H22" s="71">
        <f>SUM(H23:H27)</f>
        <v>24116905</v>
      </c>
      <c r="I22" s="71">
        <f aca="true" t="shared" si="0" ref="I22:I86">G22-H22</f>
        <v>17161017</v>
      </c>
      <c r="J22" s="71">
        <f>SUM(J23:J27)</f>
        <v>18584436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>
        <v>0</v>
      </c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26878334</v>
      </c>
      <c r="H24" s="69">
        <v>18803518</v>
      </c>
      <c r="I24" s="79">
        <f t="shared" si="0"/>
        <v>8074816</v>
      </c>
      <c r="J24" s="69">
        <v>9057256</v>
      </c>
    </row>
    <row r="25" spans="1:10" ht="12.75" customHeight="1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>
        <v>0</v>
      </c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12095339</v>
      </c>
      <c r="H26" s="69">
        <v>5313387</v>
      </c>
      <c r="I26" s="79">
        <f t="shared" si="0"/>
        <v>6781952</v>
      </c>
      <c r="J26" s="69">
        <v>7277373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2304249</v>
      </c>
      <c r="H27" s="69"/>
      <c r="I27" s="79">
        <f t="shared" si="0"/>
        <v>2304249</v>
      </c>
      <c r="J27" s="69">
        <v>2249807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7782162259</v>
      </c>
      <c r="H28" s="71">
        <f>SUM(H29:H33)</f>
        <v>5382446618</v>
      </c>
      <c r="I28" s="71">
        <f t="shared" si="0"/>
        <v>2399715641</v>
      </c>
      <c r="J28" s="71">
        <f>SUM(J29:J33)</f>
        <v>2444032260</v>
      </c>
    </row>
    <row r="29" spans="1:10" ht="12.75" customHeight="1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87560244</v>
      </c>
      <c r="H29" s="69"/>
      <c r="I29" s="79">
        <f t="shared" si="0"/>
        <v>87560244</v>
      </c>
      <c r="J29" s="69">
        <v>87530762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4227259006</v>
      </c>
      <c r="H30" s="69">
        <v>2764380018</v>
      </c>
      <c r="I30" s="79">
        <f t="shared" si="0"/>
        <v>1462878988</v>
      </c>
      <c r="J30" s="69">
        <v>1486452861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3363518254</v>
      </c>
      <c r="H31" s="69">
        <v>2617245581</v>
      </c>
      <c r="I31" s="79">
        <f t="shared" si="0"/>
        <v>746272673</v>
      </c>
      <c r="J31" s="69">
        <v>774416697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69">
        <v>1066313</v>
      </c>
      <c r="H32" s="69">
        <v>821019</v>
      </c>
      <c r="I32" s="79">
        <f t="shared" si="0"/>
        <v>245294</v>
      </c>
      <c r="J32" s="69">
        <v>247083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69">
        <v>102758442</v>
      </c>
      <c r="H33" s="69"/>
      <c r="I33" s="79">
        <f t="shared" si="0"/>
        <v>102758442</v>
      </c>
      <c r="J33" s="69">
        <v>95384857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69"/>
      <c r="H34" s="69"/>
      <c r="I34" s="71">
        <f t="shared" si="0"/>
        <v>0</v>
      </c>
      <c r="J34" s="71">
        <v>0</v>
      </c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1">
        <v>1316615</v>
      </c>
      <c r="H40" s="71">
        <v>819018</v>
      </c>
      <c r="I40" s="71">
        <f t="shared" si="0"/>
        <v>497597</v>
      </c>
      <c r="J40" s="71">
        <v>513225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444417998</v>
      </c>
      <c r="H41" s="71">
        <f>SUM(H42:H49)</f>
        <v>0</v>
      </c>
      <c r="I41" s="71">
        <f t="shared" si="0"/>
        <v>444417998</v>
      </c>
      <c r="J41" s="71">
        <f>SUM(J42:J49)</f>
        <v>574204238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69">
        <v>377864620</v>
      </c>
      <c r="H42" s="69"/>
      <c r="I42" s="79">
        <f t="shared" si="0"/>
        <v>377864620</v>
      </c>
      <c r="J42" s="69">
        <v>366893176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69">
        <v>6973196</v>
      </c>
      <c r="H44" s="69"/>
      <c r="I44" s="79">
        <f t="shared" si="0"/>
        <v>6973196</v>
      </c>
      <c r="J44" s="69">
        <v>10743956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69">
        <v>897355</v>
      </c>
      <c r="H45" s="69"/>
      <c r="I45" s="79">
        <f t="shared" si="0"/>
        <v>897355</v>
      </c>
      <c r="J45" s="69">
        <v>960269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>
        <v>0</v>
      </c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69">
        <v>12571</v>
      </c>
      <c r="H47" s="69"/>
      <c r="I47" s="79">
        <f t="shared" si="0"/>
        <v>12571</v>
      </c>
      <c r="J47" s="69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>
        <v>0</v>
      </c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69">
        <v>56720070</v>
      </c>
      <c r="H49" s="69"/>
      <c r="I49" s="79">
        <f t="shared" si="0"/>
        <v>56720070</v>
      </c>
      <c r="J49" s="69">
        <v>193644080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9595168</v>
      </c>
      <c r="H50" s="71">
        <f>SUM(H51:H52)</f>
        <v>274229</v>
      </c>
      <c r="I50" s="71">
        <f>SUM(I51:I52)</f>
        <v>9320939</v>
      </c>
      <c r="J50" s="71">
        <f>SUM(J51:J52)</f>
        <v>8590198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>
        <v>0</v>
      </c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79">
        <v>9595168</v>
      </c>
      <c r="H52" s="79">
        <v>274229</v>
      </c>
      <c r="I52" s="69">
        <f>G52-H52</f>
        <v>9320939</v>
      </c>
      <c r="J52" s="79">
        <v>8590198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1047365</v>
      </c>
      <c r="H53" s="71"/>
      <c r="I53" s="71">
        <f t="shared" si="0"/>
        <v>1047365</v>
      </c>
      <c r="J53" s="71">
        <v>984613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69"/>
      <c r="H54" s="69"/>
      <c r="I54" s="71">
        <f t="shared" si="0"/>
        <v>0</v>
      </c>
      <c r="J54" s="71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614504114</v>
      </c>
      <c r="H55" s="71">
        <f>H56+H63</f>
        <v>80408054</v>
      </c>
      <c r="I55" s="71">
        <f>G55-H55</f>
        <v>534096060</v>
      </c>
      <c r="J55" s="71">
        <f>J56+J63</f>
        <v>326986362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204499230</v>
      </c>
      <c r="H56" s="71">
        <f>SUM(H57:H62)</f>
        <v>33010863</v>
      </c>
      <c r="I56" s="71">
        <f t="shared" si="0"/>
        <v>171488367</v>
      </c>
      <c r="J56" s="71">
        <f>SUM(J57:J62)</f>
        <v>124404366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69">
        <v>126174730</v>
      </c>
      <c r="H57" s="69">
        <v>33010863</v>
      </c>
      <c r="I57" s="79">
        <f t="shared" si="0"/>
        <v>93163867</v>
      </c>
      <c r="J57" s="69">
        <v>51428102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>
        <v>0</v>
      </c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>
        <v>0</v>
      </c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69">
        <v>3368</v>
      </c>
      <c r="H60" s="69"/>
      <c r="I60" s="79">
        <f t="shared" si="0"/>
        <v>3368</v>
      </c>
      <c r="J60" s="69">
        <v>1254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>
        <v>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69">
        <v>78321132</v>
      </c>
      <c r="H62" s="69"/>
      <c r="I62" s="79">
        <f t="shared" si="0"/>
        <v>78321132</v>
      </c>
      <c r="J62" s="69">
        <v>72975010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410004884</v>
      </c>
      <c r="H63" s="71">
        <f>H64+H67+H73+H81+H82</f>
        <v>47397191</v>
      </c>
      <c r="I63" s="71">
        <f t="shared" si="0"/>
        <v>362607693</v>
      </c>
      <c r="J63" s="71">
        <f>J64+J67+J73+J81+J82</f>
        <v>202581996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69">
        <f>G65+G66</f>
        <v>75820752</v>
      </c>
      <c r="H64" s="69">
        <f>H65+H66</f>
        <v>0</v>
      </c>
      <c r="I64" s="69">
        <f t="shared" si="0"/>
        <v>75820752</v>
      </c>
      <c r="J64" s="69">
        <f>J65+J66</f>
        <v>57672938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69">
        <v>75820752</v>
      </c>
      <c r="H65" s="69"/>
      <c r="I65" s="69">
        <f t="shared" si="0"/>
        <v>75820752</v>
      </c>
      <c r="J65" s="69">
        <v>57672938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>
        <v>0</v>
      </c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71">
        <f>SUM(G68:G72)</f>
        <v>164392802</v>
      </c>
      <c r="H67" s="71">
        <f>SUM(H68:H72)</f>
        <v>46064759</v>
      </c>
      <c r="I67" s="71">
        <f t="shared" si="0"/>
        <v>118328043</v>
      </c>
      <c r="J67" s="71">
        <f>SUM(J68:J72)</f>
        <v>119701754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69">
        <v>2954538</v>
      </c>
      <c r="H68" s="69"/>
      <c r="I68" s="69">
        <f t="shared" si="0"/>
        <v>2954538</v>
      </c>
      <c r="J68" s="69">
        <v>4662562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69">
        <v>146155385</v>
      </c>
      <c r="H69" s="69">
        <v>42770804</v>
      </c>
      <c r="I69" s="69">
        <f t="shared" si="0"/>
        <v>103384581</v>
      </c>
      <c r="J69" s="69">
        <v>100983785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69">
        <v>2045145</v>
      </c>
      <c r="H70" s="69"/>
      <c r="I70" s="69">
        <f t="shared" si="0"/>
        <v>2045145</v>
      </c>
      <c r="J70" s="69">
        <v>16795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>
        <v>0</v>
      </c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69">
        <v>13237734</v>
      </c>
      <c r="H72" s="69">
        <v>3293955</v>
      </c>
      <c r="I72" s="69">
        <f t="shared" si="0"/>
        <v>9943779</v>
      </c>
      <c r="J72" s="69">
        <v>14038612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1">
        <f>SUM(G74:G80)</f>
        <v>155462386</v>
      </c>
      <c r="H73" s="71">
        <f>SUM(H74:H80)</f>
        <v>1332432</v>
      </c>
      <c r="I73" s="71">
        <f t="shared" si="0"/>
        <v>154129954</v>
      </c>
      <c r="J73" s="71">
        <f>SUM(J74:J80)</f>
        <v>9730783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/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>
        <v>1332432</v>
      </c>
      <c r="I75" s="79">
        <f t="shared" si="0"/>
        <v>0</v>
      </c>
      <c r="J75" s="69"/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/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69">
        <v>154129172</v>
      </c>
      <c r="H77" s="69"/>
      <c r="I77" s="79">
        <f t="shared" si="0"/>
        <v>154129172</v>
      </c>
      <c r="J77" s="69">
        <v>9730783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/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/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69">
        <v>782</v>
      </c>
      <c r="H80" s="69"/>
      <c r="I80" s="79">
        <f t="shared" si="0"/>
        <v>782</v>
      </c>
      <c r="J80" s="69"/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1">
        <v>6661224</v>
      </c>
      <c r="H81" s="71"/>
      <c r="I81" s="71">
        <f t="shared" si="0"/>
        <v>6661224</v>
      </c>
      <c r="J81" s="71">
        <v>8895162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1">
        <v>7667720</v>
      </c>
      <c r="H82" s="69"/>
      <c r="I82" s="71">
        <f t="shared" si="0"/>
        <v>7667720</v>
      </c>
      <c r="J82" s="71">
        <v>6581359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71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8894370945</v>
      </c>
      <c r="H85" s="71">
        <f>H21+H54+H55+H83+H84</f>
        <v>5488064824</v>
      </c>
      <c r="I85" s="71">
        <f t="shared" si="0"/>
        <v>3406306121</v>
      </c>
      <c r="J85" s="71">
        <f>J21+J54+J55+J83+J84</f>
        <v>3373944836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69">
        <v>1132725235</v>
      </c>
      <c r="H86" s="69"/>
      <c r="I86" s="79">
        <f t="shared" si="0"/>
        <v>1132725235</v>
      </c>
      <c r="J86" s="69">
        <v>1129030951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1">
        <f>G85+G86</f>
        <v>10027096180</v>
      </c>
      <c r="H87" s="71">
        <f>H85+H86</f>
        <v>5488064824</v>
      </c>
      <c r="I87" s="71">
        <f>G87-H87</f>
        <v>4539031356</v>
      </c>
      <c r="J87" s="71">
        <f>J85+J86</f>
        <v>4502975787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44"/>
      <c r="E89" s="144"/>
      <c r="F89" s="144"/>
      <c r="G89" s="182" t="s">
        <v>499</v>
      </c>
      <c r="H89" s="183"/>
      <c r="I89" s="184"/>
      <c r="J89" s="72" t="s">
        <v>649</v>
      </c>
    </row>
    <row r="90" spans="1:10" ht="13.5">
      <c r="A90" s="39">
        <v>1</v>
      </c>
      <c r="B90" s="39">
        <v>2</v>
      </c>
      <c r="C90" s="39">
        <v>3</v>
      </c>
      <c r="D90" s="210">
        <v>4</v>
      </c>
      <c r="E90" s="211"/>
      <c r="F90" s="212"/>
      <c r="G90" s="182">
        <v>5</v>
      </c>
      <c r="H90" s="185"/>
      <c r="I90" s="186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79">
        <f>G92-G99+G100+G101+G104+G105-G106+G107-G112-G117</f>
        <v>3017475065</v>
      </c>
      <c r="H91" s="180"/>
      <c r="I91" s="181"/>
      <c r="J91" s="74">
        <f>J92-J99+J100+J101+J104+J105-J106+J107-J112-J117</f>
        <v>2989491676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90">
        <f>SUM(G93:I98)</f>
        <v>2236964411</v>
      </c>
      <c r="H92" s="191"/>
      <c r="I92" s="192"/>
      <c r="J92" s="74">
        <f>SUM(J93:L98)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213">
        <v>2236964411</v>
      </c>
      <c r="H93" s="214"/>
      <c r="I93" s="215"/>
      <c r="J93" s="73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87"/>
      <c r="H94" s="188"/>
      <c r="I94" s="189"/>
      <c r="J94" s="73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87"/>
      <c r="H95" s="188"/>
      <c r="I95" s="189"/>
      <c r="J95" s="73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87"/>
      <c r="H96" s="188"/>
      <c r="I96" s="189"/>
      <c r="J96" s="73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87"/>
      <c r="H97" s="188"/>
      <c r="I97" s="189"/>
      <c r="J97" s="73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87"/>
      <c r="H98" s="188"/>
      <c r="I98" s="189"/>
      <c r="J98" s="73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87"/>
      <c r="H99" s="188"/>
      <c r="I99" s="189"/>
      <c r="J99" s="73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87"/>
      <c r="H100" s="188"/>
      <c r="I100" s="189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79">
        <f>G102+G103</f>
        <v>550322391</v>
      </c>
      <c r="H101" s="180">
        <f>H102+H103</f>
        <v>0</v>
      </c>
      <c r="I101" s="181">
        <f>I102+I103</f>
        <v>0</v>
      </c>
      <c r="J101" s="74">
        <f>J102+J103</f>
        <v>550322391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87"/>
      <c r="H102" s="188"/>
      <c r="I102" s="189"/>
      <c r="J102" s="73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87">
        <v>550322391</v>
      </c>
      <c r="H103" s="188"/>
      <c r="I103" s="189"/>
      <c r="J103" s="73">
        <v>550322391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79"/>
      <c r="H104" s="180"/>
      <c r="I104" s="181"/>
      <c r="J104" s="74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87"/>
      <c r="H105" s="188"/>
      <c r="I105" s="189"/>
      <c r="J105" s="73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87"/>
      <c r="H106" s="188"/>
      <c r="I106" s="189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79">
        <f>SUM(G108:I111)</f>
        <v>230188263</v>
      </c>
      <c r="H107" s="180">
        <f>SUM(H108:J111)</f>
        <v>202204874</v>
      </c>
      <c r="I107" s="181">
        <f>SUM(I108:K111)</f>
        <v>202204874</v>
      </c>
      <c r="J107" s="74">
        <f>SUM(J108:L111)</f>
        <v>202204874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87">
        <v>202204874</v>
      </c>
      <c r="H108" s="188"/>
      <c r="I108" s="189"/>
      <c r="J108" s="73">
        <v>201584492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87">
        <v>27983389</v>
      </c>
      <c r="H109" s="188"/>
      <c r="I109" s="189"/>
      <c r="J109" s="73">
        <v>620382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87"/>
      <c r="H110" s="188"/>
      <c r="I110" s="189"/>
      <c r="J110" s="73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87"/>
      <c r="H111" s="188"/>
      <c r="I111" s="189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79">
        <f>SUM(G113:I116)</f>
        <v>0</v>
      </c>
      <c r="H112" s="180">
        <f>SUM(H113:J116)</f>
        <v>0</v>
      </c>
      <c r="I112" s="181">
        <f>SUM(I113:K116)</f>
        <v>0</v>
      </c>
      <c r="J112" s="74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87"/>
      <c r="H113" s="188"/>
      <c r="I113" s="189"/>
      <c r="J113" s="73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87"/>
      <c r="H114" s="188"/>
      <c r="I114" s="189"/>
      <c r="J114" s="73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87"/>
      <c r="H115" s="188"/>
      <c r="I115" s="189"/>
      <c r="J115" s="73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87"/>
      <c r="H116" s="188"/>
      <c r="I116" s="189"/>
      <c r="J116" s="73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87"/>
      <c r="H117" s="188"/>
      <c r="I117" s="189"/>
      <c r="J117" s="73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79">
        <f>G119+G120</f>
        <v>136251071</v>
      </c>
      <c r="H118" s="180">
        <f>H119+H120</f>
        <v>0</v>
      </c>
      <c r="I118" s="181">
        <f>I119+I120</f>
        <v>0</v>
      </c>
      <c r="J118" s="74">
        <f>J119+J120</f>
        <v>140225546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87">
        <v>50124610</v>
      </c>
      <c r="H119" s="188"/>
      <c r="I119" s="189"/>
      <c r="J119" s="73">
        <v>51973988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87">
        <v>86126461</v>
      </c>
      <c r="H120" s="188"/>
      <c r="I120" s="189"/>
      <c r="J120" s="73">
        <v>88251558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79">
        <f>SUM(G122:I128)</f>
        <v>123123511</v>
      </c>
      <c r="H121" s="180">
        <f>SUM(H122:J128)</f>
        <v>121320370</v>
      </c>
      <c r="I121" s="181">
        <f>SUM(I122:K128)</f>
        <v>121320370</v>
      </c>
      <c r="J121" s="74">
        <f>SUM(J122:L128)</f>
        <v>121320370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87"/>
      <c r="H122" s="188"/>
      <c r="I122" s="189"/>
      <c r="J122" s="73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87"/>
      <c r="H123" s="188"/>
      <c r="I123" s="189"/>
      <c r="J123" s="73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87"/>
      <c r="H124" s="188"/>
      <c r="I124" s="189"/>
      <c r="J124" s="73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87">
        <v>122445882</v>
      </c>
      <c r="H125" s="188"/>
      <c r="I125" s="189"/>
      <c r="J125" s="73">
        <v>120626132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87"/>
      <c r="H126" s="188"/>
      <c r="I126" s="189"/>
      <c r="J126" s="73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87"/>
      <c r="H127" s="188"/>
      <c r="I127" s="189"/>
      <c r="J127" s="73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87">
        <v>677629</v>
      </c>
      <c r="H128" s="188"/>
      <c r="I128" s="189"/>
      <c r="J128" s="73">
        <v>694238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79"/>
      <c r="H129" s="180"/>
      <c r="I129" s="181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190">
        <f>G131+G139+G145+G146+G150+G151+G152+G153</f>
        <v>81917683</v>
      </c>
      <c r="H130" s="191">
        <f>H131+H139+H145+H146+H150+H151+H152+H153</f>
        <v>59422635</v>
      </c>
      <c r="I130" s="192">
        <f>I131+I139+I145+I146+I150+I151+I152+I153</f>
        <v>59422635</v>
      </c>
      <c r="J130" s="74">
        <f>J131+J139+J145+J146+J150+J151+J152+J153</f>
        <v>83787538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79">
        <f>SUM(G132:I138)</f>
        <v>11002180</v>
      </c>
      <c r="H131" s="180"/>
      <c r="I131" s="181"/>
      <c r="J131" s="74">
        <f>SUM(J132:J138)</f>
        <v>17193099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87"/>
      <c r="H132" s="188"/>
      <c r="I132" s="189"/>
      <c r="J132" s="73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87"/>
      <c r="H133" s="188"/>
      <c r="I133" s="189"/>
      <c r="J133" s="73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87"/>
      <c r="H134" s="188"/>
      <c r="I134" s="189"/>
      <c r="J134" s="73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87"/>
      <c r="H135" s="188"/>
      <c r="I135" s="189"/>
      <c r="J135" s="73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87">
        <v>10989456</v>
      </c>
      <c r="H136" s="188"/>
      <c r="I136" s="189"/>
      <c r="J136" s="73">
        <v>17170323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87"/>
      <c r="H137" s="188"/>
      <c r="I137" s="189"/>
      <c r="J137" s="73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87">
        <v>12724</v>
      </c>
      <c r="H138" s="188"/>
      <c r="I138" s="189"/>
      <c r="J138" s="73">
        <v>22776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79">
        <f>SUM(G140:I144)</f>
        <v>50300825</v>
      </c>
      <c r="H139" s="180">
        <f>SUM(H140:J144)</f>
        <v>59417910</v>
      </c>
      <c r="I139" s="181">
        <f>SUM(I140:K144)</f>
        <v>59417910</v>
      </c>
      <c r="J139" s="74">
        <f>SUM(J140:L144)</f>
        <v>59417910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87">
        <v>16150364</v>
      </c>
      <c r="H140" s="188"/>
      <c r="I140" s="189"/>
      <c r="J140" s="73">
        <v>13599783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87">
        <v>10427583</v>
      </c>
      <c r="H141" s="188"/>
      <c r="I141" s="189"/>
      <c r="J141" s="73">
        <v>19398463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87">
        <v>22074348</v>
      </c>
      <c r="H142" s="188"/>
      <c r="I142" s="189"/>
      <c r="J142" s="73">
        <v>24991470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87">
        <v>1533306</v>
      </c>
      <c r="H143" s="188"/>
      <c r="I143" s="189"/>
      <c r="J143" s="73">
        <v>1332152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87">
        <v>115224</v>
      </c>
      <c r="H144" s="188"/>
      <c r="I144" s="189"/>
      <c r="J144" s="73">
        <v>96042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87"/>
      <c r="H145" s="188"/>
      <c r="I145" s="189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79">
        <f>SUM(G147:I149)</f>
        <v>11609179</v>
      </c>
      <c r="H146" s="180">
        <f>SUM(H147:J149)</f>
        <v>4725</v>
      </c>
      <c r="I146" s="181">
        <f>SUM(I147:K149)</f>
        <v>4725</v>
      </c>
      <c r="J146" s="74">
        <f>SUM(J147:L149)</f>
        <v>4725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87">
        <v>9606328</v>
      </c>
      <c r="H147" s="188"/>
      <c r="I147" s="189"/>
      <c r="J147" s="73">
        <v>1242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87">
        <v>62675</v>
      </c>
      <c r="H148" s="188"/>
      <c r="I148" s="189"/>
      <c r="J148" s="73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87">
        <v>1940176</v>
      </c>
      <c r="H149" s="188"/>
      <c r="I149" s="189"/>
      <c r="J149" s="73">
        <v>3483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79">
        <v>4464445</v>
      </c>
      <c r="H150" s="180"/>
      <c r="I150" s="181"/>
      <c r="J150" s="74">
        <v>1569171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79">
        <v>3771894</v>
      </c>
      <c r="H151" s="180"/>
      <c r="I151" s="181"/>
      <c r="J151" s="74">
        <v>3500709</v>
      </c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79">
        <v>769160</v>
      </c>
      <c r="H152" s="180"/>
      <c r="I152" s="181"/>
      <c r="J152" s="74">
        <v>2101924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79"/>
      <c r="H153" s="180"/>
      <c r="I153" s="181"/>
      <c r="J153" s="74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79">
        <v>47538791</v>
      </c>
      <c r="H154" s="180"/>
      <c r="I154" s="181"/>
      <c r="J154" s="74">
        <v>39119706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87"/>
      <c r="H155" s="188"/>
      <c r="I155" s="189"/>
      <c r="J155" s="73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79">
        <f>G91+G118+G121+G129+G130+G154+G155</f>
        <v>3406306121</v>
      </c>
      <c r="H156" s="180">
        <f>H91+H118+H121+H129+H130+H154+H155</f>
        <v>180743005</v>
      </c>
      <c r="I156" s="181">
        <f>I91+I118+I121+I129+I130+I154+I155</f>
        <v>180743005</v>
      </c>
      <c r="J156" s="74">
        <f>J91+J118+J121+J129+J130+J154+J155</f>
        <v>3373944836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87">
        <v>1132725235</v>
      </c>
      <c r="H157" s="188"/>
      <c r="I157" s="189"/>
      <c r="J157" s="73">
        <v>1129030951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79">
        <f>G156+G157</f>
        <v>4539031356</v>
      </c>
      <c r="H158" s="180">
        <f>H156+H157</f>
        <v>180743005</v>
      </c>
      <c r="I158" s="181">
        <f>I156+I157</f>
        <v>180743005</v>
      </c>
      <c r="J158" s="74">
        <f>J156+J157</f>
        <v>4502975787</v>
      </c>
    </row>
    <row r="159" spans="9:10" ht="12.75">
      <c r="I159" s="86"/>
      <c r="J159" s="86"/>
    </row>
    <row r="160" spans="1:10" ht="13.5">
      <c r="A160" s="84"/>
      <c r="B160" s="44"/>
      <c r="I160" s="60"/>
      <c r="J160" s="60"/>
    </row>
    <row r="161" spans="2:10" ht="12.75">
      <c r="B161" s="125" t="s">
        <v>652</v>
      </c>
      <c r="C161" s="125"/>
      <c r="E161" s="20"/>
      <c r="F161" s="20"/>
      <c r="G161" s="20"/>
      <c r="H161" s="20"/>
      <c r="J161" s="82" t="s">
        <v>327</v>
      </c>
    </row>
    <row r="162" spans="2:10" ht="12.75">
      <c r="B162" s="125" t="str">
        <f>'BU'!A187</f>
        <v>Dana 31.07.2018. godine</v>
      </c>
      <c r="C162" s="125"/>
      <c r="E162" s="20"/>
      <c r="F162" s="20"/>
      <c r="G162" s="20"/>
      <c r="H162" s="20"/>
      <c r="I162" s="82" t="s">
        <v>328</v>
      </c>
      <c r="J162" s="16" t="s">
        <v>662</v>
      </c>
    </row>
    <row r="164" ht="12.75">
      <c r="J164" s="30"/>
    </row>
  </sheetData>
  <sheetProtection/>
  <mergeCells count="97"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193"/>
      <c r="C3" s="193"/>
      <c r="D3" s="193"/>
      <c r="E3" s="193"/>
      <c r="F3" s="193"/>
      <c r="G3" s="193"/>
      <c r="H3" s="193"/>
      <c r="I3" s="19"/>
      <c r="L3" s="30"/>
    </row>
    <row r="4" spans="1:9" ht="12.75">
      <c r="A4" s="18" t="s">
        <v>174</v>
      </c>
      <c r="B4" s="193"/>
      <c r="C4" s="193"/>
      <c r="D4" s="193"/>
      <c r="E4" s="193"/>
      <c r="F4" s="193"/>
      <c r="G4" s="193"/>
      <c r="H4" s="193"/>
      <c r="I4" s="19"/>
    </row>
    <row r="5" spans="1:9" ht="12.75">
      <c r="A5" s="18" t="s">
        <v>175</v>
      </c>
      <c r="B5" s="193"/>
      <c r="C5" s="193"/>
      <c r="D5" s="193"/>
      <c r="E5" s="193"/>
      <c r="F5" s="193"/>
      <c r="G5" s="193"/>
      <c r="H5" s="193"/>
      <c r="I5" s="45"/>
    </row>
    <row r="6" spans="1:9" ht="12.75">
      <c r="A6" s="18" t="s">
        <v>177</v>
      </c>
      <c r="B6" s="193"/>
      <c r="C6" s="193"/>
      <c r="D6" s="193"/>
      <c r="E6" s="193"/>
      <c r="F6" s="193"/>
      <c r="G6" s="193"/>
      <c r="H6" s="193"/>
      <c r="I6" s="19"/>
    </row>
    <row r="7" spans="6:9" ht="12.75">
      <c r="F7" s="30"/>
      <c r="G7" s="30"/>
      <c r="H7" s="30"/>
      <c r="I7" s="30"/>
    </row>
    <row r="9" spans="1:9" ht="13.5" thickBot="1">
      <c r="A9" s="226" t="s">
        <v>500</v>
      </c>
      <c r="B9" s="226"/>
      <c r="C9" s="226"/>
      <c r="D9" s="226"/>
      <c r="E9" s="226"/>
      <c r="F9" s="226"/>
      <c r="G9" s="226"/>
      <c r="H9" s="226"/>
      <c r="I9" s="46"/>
    </row>
    <row r="10" spans="1:9" ht="14.25" thickBot="1" thickTop="1">
      <c r="A10" s="225" t="s">
        <v>642</v>
      </c>
      <c r="B10" s="225"/>
      <c r="C10" s="225"/>
      <c r="D10" s="225"/>
      <c r="E10" s="225"/>
      <c r="F10" s="225"/>
      <c r="G10" s="225"/>
      <c r="H10" s="225"/>
      <c r="I10" s="47"/>
    </row>
    <row r="11" spans="2:8" ht="13.5" thickTop="1">
      <c r="B11" s="125" t="s">
        <v>502</v>
      </c>
      <c r="C11" s="125"/>
      <c r="D11" s="125"/>
      <c r="E11" s="125"/>
      <c r="F11" s="125"/>
      <c r="G11" s="125"/>
      <c r="H11" s="125"/>
    </row>
    <row r="14" ht="12.75">
      <c r="H14" s="42" t="s">
        <v>606</v>
      </c>
    </row>
    <row r="15" spans="1:8" ht="12.75">
      <c r="A15" s="128" t="s">
        <v>117</v>
      </c>
      <c r="B15" s="128" t="s">
        <v>504</v>
      </c>
      <c r="C15" s="128" t="s">
        <v>179</v>
      </c>
      <c r="D15" s="216" t="s">
        <v>506</v>
      </c>
      <c r="E15" s="217"/>
      <c r="F15" s="218"/>
      <c r="G15" s="144" t="s">
        <v>332</v>
      </c>
      <c r="H15" s="144"/>
    </row>
    <row r="16" spans="1:8" ht="12.75">
      <c r="A16" s="206"/>
      <c r="B16" s="206"/>
      <c r="C16" s="206"/>
      <c r="D16" s="219"/>
      <c r="E16" s="220"/>
      <c r="F16" s="221"/>
      <c r="G16" s="144"/>
      <c r="H16" s="144"/>
    </row>
    <row r="17" spans="1:8" ht="12.75">
      <c r="A17" s="206"/>
      <c r="B17" s="206"/>
      <c r="C17" s="206"/>
      <c r="D17" s="219"/>
      <c r="E17" s="220"/>
      <c r="F17" s="221"/>
      <c r="G17" s="144"/>
      <c r="H17" s="144"/>
    </row>
    <row r="18" spans="1:8" ht="12.75">
      <c r="A18" s="206"/>
      <c r="B18" s="206"/>
      <c r="C18" s="206"/>
      <c r="D18" s="219"/>
      <c r="E18" s="220"/>
      <c r="F18" s="221"/>
      <c r="G18" s="128" t="s">
        <v>507</v>
      </c>
      <c r="H18" s="128" t="s">
        <v>508</v>
      </c>
    </row>
    <row r="19" spans="1:8" ht="12.75">
      <c r="A19" s="207"/>
      <c r="B19" s="207"/>
      <c r="C19" s="207"/>
      <c r="D19" s="222"/>
      <c r="E19" s="223"/>
      <c r="F19" s="224"/>
      <c r="G19" s="207"/>
      <c r="H19" s="207"/>
    </row>
    <row r="20" spans="1:8" ht="12.75">
      <c r="A20" s="26">
        <v>1</v>
      </c>
      <c r="B20" s="26">
        <v>2</v>
      </c>
      <c r="C20" s="26">
        <v>3</v>
      </c>
      <c r="D20" s="144">
        <v>4</v>
      </c>
      <c r="E20" s="144"/>
      <c r="F20" s="144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44"/>
      <c r="E21" s="144"/>
      <c r="F21" s="144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83"/>
    </row>
  </sheetData>
  <sheetProtection/>
  <mergeCells count="16">
    <mergeCell ref="D15:F19"/>
    <mergeCell ref="A10:H10"/>
    <mergeCell ref="B11:H11"/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1">
      <selection activeCell="K75" sqref="K75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29" t="s">
        <v>653</v>
      </c>
      <c r="C3" s="230"/>
      <c r="D3" s="230"/>
      <c r="E3" s="230"/>
      <c r="F3" s="230"/>
      <c r="G3" s="230"/>
      <c r="H3" s="230"/>
      <c r="I3" s="231"/>
    </row>
    <row r="4" spans="1:9" ht="12.75">
      <c r="A4" s="18" t="s">
        <v>174</v>
      </c>
      <c r="B4" s="229" t="s">
        <v>654</v>
      </c>
      <c r="C4" s="230"/>
      <c r="D4" s="230"/>
      <c r="E4" s="230"/>
      <c r="F4" s="230"/>
      <c r="G4" s="230"/>
      <c r="H4" s="230"/>
      <c r="I4" s="231"/>
    </row>
    <row r="5" spans="1:9" ht="12.75">
      <c r="A5" s="18" t="s">
        <v>175</v>
      </c>
      <c r="B5" s="229" t="s">
        <v>656</v>
      </c>
      <c r="C5" s="230"/>
      <c r="D5" s="230"/>
      <c r="E5" s="230"/>
      <c r="F5" s="230"/>
      <c r="G5" s="230"/>
      <c r="H5" s="230"/>
      <c r="I5" s="231"/>
    </row>
    <row r="6" spans="1:9" ht="12.75">
      <c r="A6" s="18" t="s">
        <v>176</v>
      </c>
      <c r="B6" s="155">
        <v>4200225150005</v>
      </c>
      <c r="C6" s="194"/>
      <c r="D6" s="194"/>
      <c r="E6" s="194"/>
      <c r="F6" s="194"/>
      <c r="G6" s="194"/>
      <c r="H6" s="194"/>
      <c r="I6" s="195"/>
    </row>
    <row r="7" spans="1:9" ht="12.75">
      <c r="A7" s="18" t="s">
        <v>177</v>
      </c>
      <c r="B7" s="229" t="s">
        <v>655</v>
      </c>
      <c r="C7" s="230"/>
      <c r="D7" s="230"/>
      <c r="E7" s="230"/>
      <c r="F7" s="230"/>
      <c r="G7" s="230"/>
      <c r="H7" s="230"/>
      <c r="I7" s="231"/>
    </row>
    <row r="8" spans="6:9" ht="12.75">
      <c r="F8" s="30"/>
      <c r="G8" s="30"/>
      <c r="H8" s="77"/>
      <c r="I8" s="77"/>
    </row>
    <row r="10" spans="1:9" ht="13.5" thickBot="1">
      <c r="A10" s="227" t="s">
        <v>500</v>
      </c>
      <c r="B10" s="227"/>
      <c r="C10" s="227"/>
      <c r="D10" s="227"/>
      <c r="E10" s="227"/>
      <c r="F10" s="227"/>
      <c r="G10" s="227"/>
      <c r="H10" s="227"/>
      <c r="I10" s="227"/>
    </row>
    <row r="11" spans="1:9" ht="14.25" thickBot="1" thickTop="1">
      <c r="A11" s="232" t="s">
        <v>501</v>
      </c>
      <c r="B11" s="232"/>
      <c r="C11" s="232"/>
      <c r="D11" s="232"/>
      <c r="E11" s="232"/>
      <c r="F11" s="232"/>
      <c r="G11" s="232"/>
      <c r="H11" s="232"/>
      <c r="I11" s="232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25" t="s">
        <v>679</v>
      </c>
      <c r="C13" s="125"/>
      <c r="D13" s="125"/>
      <c r="E13" s="125"/>
      <c r="F13" s="125"/>
      <c r="G13" s="125"/>
      <c r="H13" s="125"/>
    </row>
    <row r="15" ht="12.75">
      <c r="I15" s="76" t="s">
        <v>503</v>
      </c>
    </row>
    <row r="16" spans="1:9" ht="12.75" customHeight="1">
      <c r="A16" s="128" t="s">
        <v>605</v>
      </c>
      <c r="B16" s="228" t="s">
        <v>504</v>
      </c>
      <c r="C16" s="234" t="s">
        <v>179</v>
      </c>
      <c r="D16" s="228" t="s">
        <v>505</v>
      </c>
      <c r="E16" s="228" t="s">
        <v>506</v>
      </c>
      <c r="F16" s="228"/>
      <c r="G16" s="228"/>
      <c r="H16" s="233" t="s">
        <v>332</v>
      </c>
      <c r="I16" s="233"/>
    </row>
    <row r="17" spans="1:9" ht="12.75" customHeight="1">
      <c r="A17" s="206"/>
      <c r="B17" s="228"/>
      <c r="C17" s="234"/>
      <c r="D17" s="228"/>
      <c r="E17" s="228"/>
      <c r="F17" s="228"/>
      <c r="G17" s="228"/>
      <c r="H17" s="233"/>
      <c r="I17" s="233"/>
    </row>
    <row r="18" spans="1:9" ht="12.75">
      <c r="A18" s="206"/>
      <c r="B18" s="228"/>
      <c r="C18" s="234"/>
      <c r="D18" s="228"/>
      <c r="E18" s="228"/>
      <c r="F18" s="228"/>
      <c r="G18" s="228"/>
      <c r="H18" s="233"/>
      <c r="I18" s="233"/>
    </row>
    <row r="19" spans="1:9" ht="25.5" customHeight="1">
      <c r="A19" s="206"/>
      <c r="B19" s="228"/>
      <c r="C19" s="234"/>
      <c r="D19" s="228"/>
      <c r="E19" s="228"/>
      <c r="F19" s="228"/>
      <c r="G19" s="228"/>
      <c r="H19" s="233" t="s">
        <v>507</v>
      </c>
      <c r="I19" s="233" t="s">
        <v>508</v>
      </c>
    </row>
    <row r="20" spans="1:9" ht="12.75">
      <c r="A20" s="207"/>
      <c r="B20" s="228"/>
      <c r="C20" s="234"/>
      <c r="D20" s="228"/>
      <c r="E20" s="228"/>
      <c r="F20" s="228"/>
      <c r="G20" s="228"/>
      <c r="H20" s="233"/>
      <c r="I20" s="233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44">
        <v>5</v>
      </c>
      <c r="F21" s="144"/>
      <c r="G21" s="144"/>
      <c r="H21" s="68">
        <v>6</v>
      </c>
      <c r="I21" s="68">
        <v>7</v>
      </c>
    </row>
    <row r="22" spans="1:9" ht="27" customHeight="1">
      <c r="A22" s="26"/>
      <c r="B22" s="43" t="s">
        <v>509</v>
      </c>
      <c r="C22" s="26"/>
      <c r="D22" s="26"/>
      <c r="E22" s="144"/>
      <c r="F22" s="144"/>
      <c r="G22" s="144"/>
      <c r="H22" s="69"/>
      <c r="I22" s="69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69">
        <v>27983389</v>
      </c>
      <c r="I23" s="69">
        <v>-22871924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69">
        <v>1609675</v>
      </c>
      <c r="I25" s="69">
        <v>2212817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69"/>
      <c r="I26" s="69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69">
        <v>78398011</v>
      </c>
      <c r="I27" s="69">
        <v>74907614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69">
        <v>1485190</v>
      </c>
      <c r="I28" s="69">
        <v>1365954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69"/>
      <c r="I29" s="69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69">
        <v>984807</v>
      </c>
      <c r="I30" s="69">
        <v>-2003916</v>
      </c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69"/>
      <c r="I31" s="69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82477683</v>
      </c>
      <c r="I32" s="71">
        <f>SUM(I25:I31)</f>
        <v>76482469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69">
        <v>-41737879</v>
      </c>
      <c r="I33" s="69">
        <v>-2764150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69">
        <v>-2721122</v>
      </c>
      <c r="I34" s="69">
        <v>16378055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69">
        <v>251908</v>
      </c>
      <c r="I35" s="69">
        <v>-9345161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69">
        <v>-1086361</v>
      </c>
      <c r="I36" s="69">
        <v>-1709505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69">
        <v>-11686848</v>
      </c>
      <c r="I37" s="69">
        <v>2358195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69">
        <v>17811053</v>
      </c>
      <c r="I38" s="69">
        <v>18484803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69">
        <v>8419085</v>
      </c>
      <c r="I39" s="69">
        <v>20559044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-30750164</v>
      </c>
      <c r="I40" s="71">
        <f>SUM(I33:I39)</f>
        <v>43961281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79710908</v>
      </c>
      <c r="I41" s="71">
        <f>I23+I32+I40</f>
        <v>97571826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22293092</v>
      </c>
      <c r="I43" s="71">
        <f>SUM(I44:I49)</f>
        <v>96506754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18428150</v>
      </c>
      <c r="I44" s="69">
        <v>83059898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>
        <v>0</v>
      </c>
      <c r="I45" s="69">
        <v>0</v>
      </c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>
        <v>0</v>
      </c>
      <c r="I46" s="69">
        <v>0</v>
      </c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>
        <v>0</v>
      </c>
      <c r="I47" s="69">
        <v>0</v>
      </c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>
        <v>0</v>
      </c>
      <c r="I48" s="69">
        <v>0</v>
      </c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>
        <v>3864942</v>
      </c>
      <c r="I49" s="69">
        <v>13446856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81075352</v>
      </c>
      <c r="I50" s="71">
        <f>SUM(I51:I54)</f>
        <v>213739146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8300840</v>
      </c>
      <c r="I51" s="69">
        <v>31598742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10971444</v>
      </c>
      <c r="I52" s="69">
        <v>19789847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33228342</v>
      </c>
      <c r="I53" s="69">
        <v>39028403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28574726</v>
      </c>
      <c r="I54" s="69">
        <v>123322154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58782260</v>
      </c>
      <c r="I56" s="71">
        <f>I50-I43</f>
        <v>117232392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14003981</v>
      </c>
      <c r="I58" s="71">
        <f>SUM(I59:I62)</f>
        <v>23714931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>
        <v>0</v>
      </c>
      <c r="I59" s="69">
        <v>0</v>
      </c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>
        <v>1239936</v>
      </c>
      <c r="I60" s="69">
        <v>0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>
        <v>47933</v>
      </c>
      <c r="I61" s="69">
        <v>298264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12716112</v>
      </c>
      <c r="I62" s="69">
        <v>23416667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16784815</v>
      </c>
      <c r="I63" s="71">
        <f>SUM(I64:I69)</f>
        <v>33215334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>
        <v>0</v>
      </c>
      <c r="I64" s="69">
        <v>0</v>
      </c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>
        <v>343789</v>
      </c>
      <c r="I65" s="69">
        <v>1906145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6228800</v>
      </c>
      <c r="I66" s="69">
        <v>7759631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>
        <v>0</v>
      </c>
      <c r="I67" s="69">
        <v>0</v>
      </c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36643</v>
      </c>
      <c r="I68" s="69">
        <v>926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10175583</v>
      </c>
      <c r="I69" s="69">
        <v>23548632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/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f>H63-H58</f>
        <v>2780834</v>
      </c>
      <c r="I71" s="71">
        <f>I63-I58</f>
        <v>9500403</v>
      </c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79710908</v>
      </c>
      <c r="I72" s="69">
        <f>I70+I55+I41</f>
        <v>97571826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61563094</v>
      </c>
      <c r="I73" s="69">
        <f>I56+I71</f>
        <v>126732795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69">
        <f>H72-H73</f>
        <v>18147814</v>
      </c>
      <c r="I74" s="69"/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69"/>
      <c r="I75" s="69">
        <f>I73-I72</f>
        <v>29160969</v>
      </c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69">
        <v>57672938</v>
      </c>
      <c r="I76" s="69">
        <v>100441576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75820752</v>
      </c>
      <c r="I79" s="69">
        <f>I76+I74-I75+I77-I78</f>
        <v>71280607</v>
      </c>
    </row>
    <row r="81" spans="1:9" ht="12.75">
      <c r="A81" s="125" t="str">
        <f>'BS'!B161</f>
        <v>U Sarajevu</v>
      </c>
      <c r="B81" s="125"/>
      <c r="H81" s="16"/>
      <c r="I81" s="16" t="s">
        <v>327</v>
      </c>
    </row>
    <row r="82" spans="1:9" ht="12.75">
      <c r="A82" s="125" t="str">
        <f>'BS'!B162</f>
        <v>Dana 31.07.2018. godine</v>
      </c>
      <c r="B82" s="125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C25">
      <selection activeCell="Q41" sqref="Q41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40" t="s">
        <v>157</v>
      </c>
      <c r="L2" s="241"/>
    </row>
    <row r="3" spans="1:12" ht="12.75">
      <c r="A3" s="18" t="s">
        <v>329</v>
      </c>
      <c r="B3" s="193" t="s">
        <v>653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2.75">
      <c r="A4" s="18" t="s">
        <v>174</v>
      </c>
      <c r="B4" s="193" t="s">
        <v>648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2.75">
      <c r="A5" s="18" t="s">
        <v>175</v>
      </c>
      <c r="B5" s="193" t="s">
        <v>656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2.75">
      <c r="A6" s="18" t="s">
        <v>177</v>
      </c>
      <c r="B6" s="193" t="s">
        <v>655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36" t="s">
        <v>0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</row>
    <row r="13" spans="1:12" ht="13.5" thickTop="1">
      <c r="A13" s="237" t="s">
        <v>680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8" t="s">
        <v>1</v>
      </c>
      <c r="B19" s="238" t="s">
        <v>506</v>
      </c>
      <c r="C19" s="238"/>
      <c r="D19" s="238"/>
      <c r="E19" s="144" t="s">
        <v>2</v>
      </c>
      <c r="F19" s="144"/>
      <c r="G19" s="144"/>
      <c r="H19" s="144"/>
      <c r="I19" s="144"/>
      <c r="J19" s="144"/>
      <c r="K19" s="238" t="s">
        <v>3</v>
      </c>
      <c r="L19" s="238" t="s">
        <v>4</v>
      </c>
    </row>
    <row r="20" spans="1:12" ht="15" customHeight="1">
      <c r="A20" s="228"/>
      <c r="B20" s="238"/>
      <c r="C20" s="238"/>
      <c r="D20" s="238"/>
      <c r="E20" s="144"/>
      <c r="F20" s="144"/>
      <c r="G20" s="144"/>
      <c r="H20" s="144"/>
      <c r="I20" s="144"/>
      <c r="J20" s="144"/>
      <c r="K20" s="238"/>
      <c r="L20" s="238"/>
    </row>
    <row r="21" spans="1:12" ht="16.5" customHeight="1" hidden="1">
      <c r="A21" s="228"/>
      <c r="B21" s="238"/>
      <c r="C21" s="238"/>
      <c r="D21" s="238"/>
      <c r="E21" s="147"/>
      <c r="F21" s="147"/>
      <c r="G21" s="147"/>
      <c r="H21" s="147"/>
      <c r="I21" s="147"/>
      <c r="J21" s="147"/>
      <c r="K21" s="238"/>
      <c r="L21" s="238"/>
    </row>
    <row r="22" spans="1:12" ht="134.25" customHeight="1">
      <c r="A22" s="228"/>
      <c r="B22" s="238"/>
      <c r="C22" s="238"/>
      <c r="D22" s="238"/>
      <c r="E22" s="238" t="s">
        <v>5</v>
      </c>
      <c r="F22" s="51" t="s">
        <v>6</v>
      </c>
      <c r="G22" s="238" t="s">
        <v>7</v>
      </c>
      <c r="H22" s="239" t="s">
        <v>8</v>
      </c>
      <c r="I22" s="238" t="s">
        <v>9</v>
      </c>
      <c r="J22" s="51" t="s">
        <v>10</v>
      </c>
      <c r="K22" s="238"/>
      <c r="L22" s="238"/>
    </row>
    <row r="23" spans="1:12" ht="81" customHeight="1" hidden="1">
      <c r="A23" s="5"/>
      <c r="B23" s="238"/>
      <c r="C23" s="238"/>
      <c r="D23" s="238"/>
      <c r="E23" s="238"/>
      <c r="F23" s="52" t="s">
        <v>11</v>
      </c>
      <c r="G23" s="238"/>
      <c r="H23" s="239"/>
      <c r="I23" s="238"/>
      <c r="J23" s="52"/>
      <c r="K23" s="238"/>
      <c r="L23" s="50"/>
    </row>
    <row r="24" spans="1:12" ht="41.25" customHeight="1" hidden="1">
      <c r="A24" s="5"/>
      <c r="B24" s="238"/>
      <c r="C24" s="238"/>
      <c r="D24" s="238"/>
      <c r="E24" s="238"/>
      <c r="F24" s="50"/>
      <c r="G24" s="238"/>
      <c r="H24" s="239"/>
      <c r="I24" s="238"/>
      <c r="J24" s="52" t="s">
        <v>12</v>
      </c>
      <c r="K24" s="238"/>
      <c r="L24" s="50"/>
    </row>
    <row r="25" spans="1:12" ht="12.75">
      <c r="A25" s="26">
        <v>1</v>
      </c>
      <c r="B25" s="144">
        <v>2</v>
      </c>
      <c r="C25" s="144"/>
      <c r="D25" s="144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671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547750774</v>
      </c>
      <c r="I26" s="80">
        <v>209568608</v>
      </c>
      <c r="J26" s="80">
        <f>SUM(E26:I26)</f>
        <v>2994283793</v>
      </c>
      <c r="K26" s="80"/>
      <c r="L26" s="80">
        <f>J26+K26</f>
        <v>2994283793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44" t="s">
        <v>672</v>
      </c>
      <c r="B29" s="144">
        <v>9</v>
      </c>
      <c r="C29" s="144">
        <v>0</v>
      </c>
      <c r="D29" s="144">
        <v>4</v>
      </c>
      <c r="E29" s="235">
        <f>E26+E27+E28</f>
        <v>2236964411</v>
      </c>
      <c r="F29" s="235">
        <f>F26+F27+F28</f>
        <v>0</v>
      </c>
      <c r="G29" s="235">
        <f>G26+G27+G28</f>
        <v>0</v>
      </c>
      <c r="H29" s="235">
        <f>H26-H27+H28</f>
        <v>547750774</v>
      </c>
      <c r="I29" s="235">
        <f>I26+I27+I28</f>
        <v>209568608</v>
      </c>
      <c r="J29" s="235">
        <f>J26+J27+J28</f>
        <v>2994283793</v>
      </c>
      <c r="K29" s="235"/>
      <c r="L29" s="242">
        <f>J29+K29</f>
        <v>2994283793</v>
      </c>
    </row>
    <row r="30" spans="1:12" ht="15" customHeight="1">
      <c r="A30" s="244"/>
      <c r="B30" s="144"/>
      <c r="C30" s="144"/>
      <c r="D30" s="144"/>
      <c r="E30" s="235"/>
      <c r="F30" s="235"/>
      <c r="G30" s="235"/>
      <c r="H30" s="235"/>
      <c r="I30" s="235"/>
      <c r="J30" s="235"/>
      <c r="K30" s="235"/>
      <c r="L30" s="243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620382</v>
      </c>
      <c r="J34" s="80">
        <f>E34+F34+G34+H34+I34</f>
        <v>620382</v>
      </c>
      <c r="K34" s="80"/>
      <c r="L34" s="80">
        <f t="shared" si="0"/>
        <v>620382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>
        <v>-208006</v>
      </c>
      <c r="J35" s="80">
        <f aca="true" t="shared" si="1" ref="J35:J40">E35+F35+G35+H35+I35</f>
        <v>-208006</v>
      </c>
      <c r="K35" s="80"/>
      <c r="L35" s="80">
        <f t="shared" si="0"/>
        <v>-208006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>
        <v>-2571617</v>
      </c>
      <c r="I36" s="80">
        <v>7776110</v>
      </c>
      <c r="J36" s="80">
        <f t="shared" si="1"/>
        <v>5204493</v>
      </c>
      <c r="K36" s="80"/>
      <c r="L36" s="80">
        <f t="shared" si="0"/>
        <v>5204493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670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H29+H31+H32+H33+H34+H35-H36+H37</f>
        <v>550322391</v>
      </c>
      <c r="I38" s="80">
        <f>I29+I31+I32+I33+I34+I35-I36+I37</f>
        <v>202204874</v>
      </c>
      <c r="J38" s="80">
        <f t="shared" si="1"/>
        <v>2989491676</v>
      </c>
      <c r="K38" s="80"/>
      <c r="L38" s="80">
        <f t="shared" si="0"/>
        <v>2989491676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668</v>
      </c>
      <c r="B41" s="144">
        <v>9</v>
      </c>
      <c r="C41" s="144">
        <v>1</v>
      </c>
      <c r="D41" s="144">
        <v>5</v>
      </c>
      <c r="E41" s="235">
        <f>E38+E39+E40</f>
        <v>2236964411</v>
      </c>
      <c r="F41" s="235">
        <f>F38+F39+F40</f>
        <v>0</v>
      </c>
      <c r="G41" s="235">
        <f>G38+G39+G40</f>
        <v>0</v>
      </c>
      <c r="H41" s="235">
        <f>H38+H39+H40</f>
        <v>550322391</v>
      </c>
      <c r="I41" s="235">
        <f>I38+I39+I40</f>
        <v>202204874</v>
      </c>
      <c r="J41" s="242">
        <f>SUM(E41:I42)</f>
        <v>2989491676</v>
      </c>
      <c r="K41" s="235"/>
      <c r="L41" s="242">
        <f t="shared" si="0"/>
        <v>2989491676</v>
      </c>
    </row>
    <row r="42" spans="1:12" ht="13.5">
      <c r="A42" s="38" t="s">
        <v>669</v>
      </c>
      <c r="B42" s="144"/>
      <c r="C42" s="144"/>
      <c r="D42" s="144"/>
      <c r="E42" s="235"/>
      <c r="F42" s="235"/>
      <c r="G42" s="235"/>
      <c r="H42" s="235"/>
      <c r="I42" s="235"/>
      <c r="J42" s="243"/>
      <c r="K42" s="235"/>
      <c r="L42" s="243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27983389</v>
      </c>
      <c r="J46" s="80">
        <f t="shared" si="2"/>
        <v>27983389</v>
      </c>
      <c r="K46" s="80"/>
      <c r="L46" s="80">
        <f t="shared" si="3"/>
        <v>27983389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/>
      <c r="J47" s="80">
        <f t="shared" si="2"/>
        <v>0</v>
      </c>
      <c r="K47" s="80"/>
      <c r="L47" s="80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/>
      <c r="I48" s="80"/>
      <c r="J48" s="80">
        <f t="shared" si="2"/>
        <v>0</v>
      </c>
      <c r="K48" s="80"/>
      <c r="L48" s="80">
        <f t="shared" si="3"/>
        <v>0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667</v>
      </c>
      <c r="B50" s="144">
        <v>9</v>
      </c>
      <c r="C50" s="144">
        <v>2</v>
      </c>
      <c r="D50" s="144">
        <v>3</v>
      </c>
      <c r="E50" s="235">
        <f>E41+E43+E44+E45+E46+E47-E48+E49</f>
        <v>2236964411</v>
      </c>
      <c r="F50" s="235">
        <f>F41+F43+F44+F45+F46+F47-F48+F49</f>
        <v>0</v>
      </c>
      <c r="G50" s="235">
        <f>G41+G43+G44+G45+G46+G47+G48+G49</f>
        <v>0</v>
      </c>
      <c r="H50" s="235">
        <f>H41+H43+H44+H45+H46+H47-H48+H49</f>
        <v>550322391</v>
      </c>
      <c r="I50" s="235">
        <f>I41+I43+I44+I45+I46+I47-I48+I49</f>
        <v>230188263</v>
      </c>
      <c r="J50" s="235">
        <f>J41+J43+J44+J45+J46+J47-J48+J49</f>
        <v>3017475065</v>
      </c>
      <c r="K50" s="235"/>
      <c r="L50" s="235">
        <f t="shared" si="3"/>
        <v>3017475065</v>
      </c>
    </row>
    <row r="51" spans="1:12" ht="16.5" customHeight="1">
      <c r="A51" s="5" t="s">
        <v>31</v>
      </c>
      <c r="B51" s="144"/>
      <c r="C51" s="144"/>
      <c r="D51" s="144"/>
      <c r="E51" s="235"/>
      <c r="F51" s="235"/>
      <c r="G51" s="235"/>
      <c r="H51" s="235"/>
      <c r="I51" s="235"/>
      <c r="J51" s="235"/>
      <c r="K51" s="235"/>
      <c r="L51" s="235"/>
    </row>
    <row r="52" ht="12.75">
      <c r="A52" s="44"/>
    </row>
    <row r="53" ht="12.75">
      <c r="I53" s="60"/>
    </row>
    <row r="54" spans="1:12" ht="12.75">
      <c r="A54" s="125" t="s">
        <v>652</v>
      </c>
      <c r="B54" s="125"/>
      <c r="E54" s="30"/>
      <c r="F54" s="30"/>
      <c r="G54" s="30"/>
      <c r="L54" s="16" t="s">
        <v>327</v>
      </c>
    </row>
    <row r="55" spans="1:12" ht="12.75">
      <c r="A55" s="125" t="str">
        <f>'GT ind'!A82:B82</f>
        <v>Dana 31.07.2018. godine</v>
      </c>
      <c r="B55" s="125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50:E51"/>
    <mergeCell ref="F50:F51"/>
    <mergeCell ref="G41:G42"/>
    <mergeCell ref="H41:H42"/>
    <mergeCell ref="H50:H51"/>
    <mergeCell ref="F41:F42"/>
    <mergeCell ref="E41:E42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21:J21"/>
    <mergeCell ref="H22:H24"/>
    <mergeCell ref="K2:L2"/>
    <mergeCell ref="B3:L3"/>
    <mergeCell ref="B4:L4"/>
    <mergeCell ref="B5:L5"/>
    <mergeCell ref="B6:L6"/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5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2018-08-02T09:06:17Z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